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7745" windowHeight="13710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'Rekapitulace'!$A$7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list'!$F$5</definedName>
    <definedName name="MJ">'Krycí list'!$G$5</definedName>
    <definedName name="Mont">'Rekapitulace'!$H$13</definedName>
    <definedName name="Montaz0">'Položky'!#REF!</definedName>
    <definedName name="NazevDilu">'Rekapitulace'!$B$7</definedName>
    <definedName name="nazevobjektu">'Krycí list'!$C$5</definedName>
    <definedName name="nazevobjektu2">'Krycí list'!$C$5</definedName>
    <definedName name="nazevstavby">'Krycí list'!$C$7</definedName>
    <definedName name="_xlnm.Print_Titles" localSheetId="2">'Položky'!$1:$7</definedName>
    <definedName name="_xlnm.Print_Titles" localSheetId="1">'Rekapitulace'!$1:$7</definedName>
    <definedName name="Objednatel">'Krycí list'!$C$9</definedName>
    <definedName name="_xlnm.Print_Area" localSheetId="0">'Krycí list'!$A$1:$G$45</definedName>
    <definedName name="_xlnm.Print_Area" localSheetId="2">'Položky'!$A$1:$H$142</definedName>
    <definedName name="_xlnm.Print_Area" localSheetId="1">'Rekapitulace'!$A$1:$I$27</definedName>
    <definedName name="PocetMJ">'Krycí list'!$G$8</definedName>
    <definedName name="Poznamka">'Krycí list'!$B$37</definedName>
    <definedName name="profese">'Rekapitulace'!$H$3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'Položky'!#REF!</definedName>
    <definedName name="SloupecCisloPol">'Položky'!$C$7</definedName>
    <definedName name="SloupecJC">'Položky'!$G$7</definedName>
    <definedName name="SloupecMJ">'Položky'!$E$7</definedName>
    <definedName name="SloupecMnozstvi">'Položky'!$F$7</definedName>
    <definedName name="SloupecNazPol">'Položky'!$D$7</definedName>
    <definedName name="SloupecPC">'Položky'!$A$7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<sst xmlns="http://schemas.openxmlformats.org/spreadsheetml/2006/main" count="503" uniqueCount="247">
  <si>
    <t>Rozpočet:</t>
  </si>
  <si>
    <t>JKSO :</t>
  </si>
  <si>
    <t xml:space="preserve"> </t>
  </si>
  <si>
    <t>Název stavby :</t>
  </si>
  <si>
    <t>Počet měrných jednotek :</t>
  </si>
  <si>
    <t>Náklady na MJ :</t>
  </si>
  <si>
    <t>Zakázkové číslo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</si>
  <si>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</si>
  <si>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</si>
  <si>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</si>
  <si>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</si>
  <si>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</si>
  <si>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</si>
  <si>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</si>
  <si>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</si>
  <si>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</si>
  <si>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</si>
  <si>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</si>
  <si>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</si>
  <si>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</si>
  <si>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</si>
  <si>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</si>
  <si>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</si>
  <si>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</si>
  <si>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</si>
  <si>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</si>
  <si>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</si>
  <si>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</si>
  <si>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</si>
  <si>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</si>
  <si>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</si>
  <si>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</si>
  <si>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</si>
  <si>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</si>
  <si>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</si>
  <si>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</si>
  <si>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</si>
  <si>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</si>
  <si>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</si>
  <si>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</si>
  <si>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</si>
  <si>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</si>
  <si>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</si>
  <si>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</si>
  <si>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</si>
  <si>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</si>
  <si>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</si>
  <si>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</si>
  <si>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</si>
  <si>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</si>
  <si>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</si>
  <si>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MJ</t>
  </si>
  <si>
    <t>cena / MJ</t>
  </si>
  <si>
    <t>Díl:</t>
  </si>
  <si>
    <t>Celkem za</t>
  </si>
  <si>
    <t>t</t>
  </si>
  <si>
    <t>m</t>
  </si>
  <si>
    <t>kg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</si>
  <si>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</si>
  <si>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</si>
  <si>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</si>
  <si>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</si>
  <si>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</si>
  <si>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</si>
  <si>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</si>
  <si>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</si>
  <si>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Položkový soupis prací a výkaz výměr</t>
  </si>
  <si>
    <t>Kód položky</t>
  </si>
  <si>
    <t>Popis položky</t>
  </si>
  <si>
    <t>Díl</t>
  </si>
  <si>
    <t>ks</t>
  </si>
  <si>
    <t xml:space="preserve">množství </t>
  </si>
  <si>
    <t>Náklady celkem (Kč)</t>
  </si>
  <si>
    <t>Pozice</t>
  </si>
  <si>
    <t>SOUPIS STAVEBNÍCH PRACÍ, DODÁVEK A SLUŽEB S VÝKAZEM VÝMĚR</t>
  </si>
  <si>
    <t>Projektant profese:</t>
  </si>
  <si>
    <t>Profese:</t>
  </si>
  <si>
    <t>Ing. Petr Madrý</t>
  </si>
  <si>
    <t>Investor:</t>
  </si>
  <si>
    <t>Gener. projektant:</t>
  </si>
  <si>
    <t>SKP:</t>
  </si>
  <si>
    <t>Stupeň projektu</t>
  </si>
  <si>
    <t>…</t>
  </si>
  <si>
    <t>hod</t>
  </si>
  <si>
    <t>Montáž příslušenství, nosnosti do 50 kg</t>
  </si>
  <si>
    <t>Závěsný, spojovací a těsnící materiál</t>
  </si>
  <si>
    <t>sada</t>
  </si>
  <si>
    <t>99875-1101</t>
  </si>
  <si>
    <t>Místo:</t>
  </si>
  <si>
    <t>Datum:</t>
  </si>
  <si>
    <r>
      <t>m</t>
    </r>
    <r>
      <rPr>
        <sz val="8"/>
        <rFont val="Calibri"/>
        <family val="2"/>
      </rPr>
      <t>²</t>
    </r>
  </si>
  <si>
    <t>75152-5031</t>
  </si>
  <si>
    <t>73329-1101</t>
  </si>
  <si>
    <t>23012-0041</t>
  </si>
  <si>
    <t>23017-0001</t>
  </si>
  <si>
    <t>Čištění potrubí profukováním do DN32</t>
  </si>
  <si>
    <t>Stavba:</t>
  </si>
  <si>
    <t>Název stavby:</t>
  </si>
  <si>
    <t>Objekt:</t>
  </si>
  <si>
    <t>Místo :</t>
  </si>
  <si>
    <t>OCHLAZOVÁNÍ STAVEB</t>
  </si>
  <si>
    <t>Vnitřní kanalizace</t>
  </si>
  <si>
    <t>Bourání konstrukcí</t>
  </si>
  <si>
    <t>Přípravné a přidružené práce</t>
  </si>
  <si>
    <t>Ostatní konstrukce</t>
  </si>
  <si>
    <t>PVC boxi včetně rohovníků pro zakrytování vedení potrubí</t>
  </si>
  <si>
    <t xml:space="preserve">Montáž zakrytování </t>
  </si>
  <si>
    <t>71346-3215</t>
  </si>
  <si>
    <t>Zřízení přípojek - vyvedení a upevnění výpustek do DN25</t>
  </si>
  <si>
    <t>72219-0401</t>
  </si>
  <si>
    <t>Přesun hmot pro vnitřní kanalizaci v obj. v. do 12m</t>
  </si>
  <si>
    <t>Zkouška těsnosti kanalizace do DN125</t>
  </si>
  <si>
    <t>99701-3501</t>
  </si>
  <si>
    <t>99701-3509</t>
  </si>
  <si>
    <t>Odvoz suti se složení, na vzdálenost do 1 km</t>
  </si>
  <si>
    <t>Odvoz suti  -příplatek za každý další 1 km</t>
  </si>
  <si>
    <t>99701-3814</t>
  </si>
  <si>
    <t>Poplatek za uložení stavebního odpadu</t>
  </si>
  <si>
    <t>Utěsnění prostupu potrubí stěnou, průměru do 100 mm - montážní pur pěna (materiál v ceně)</t>
  </si>
  <si>
    <t>Sádrová stěrka vnitřních ploch stěn</t>
  </si>
  <si>
    <t>61218-1001</t>
  </si>
  <si>
    <t>Vyčištění budov  při světlé výšce podlaží do 4 m</t>
  </si>
  <si>
    <t>Uvedení zařízení do provozu, zaregulování, potřebná průvodní a provozní dokumentace, zaškolení obsluhy: Vyhotovení všech potřebných přejímacích podkladů pro převzetí zařízení v potřebném rozsahu. Počet vyhotovení bude stanoven zadavatelem. Součástí obsahu budou mimo jiné: protokoly o tlakových zkouškách, revizní zpráva elektro zařízení, protokol o předání a převzetí zařízení aj.</t>
  </si>
  <si>
    <t>Potřebné množství chladiva R410-A pro doplnění</t>
  </si>
  <si>
    <t>Uvedení jednotek chlazení do provozu autorizovaným servisem výrobce zařízení - kpl</t>
  </si>
  <si>
    <t>Manipulace s výrobky a zařízením pomocí autojeřábu s osádkou</t>
  </si>
  <si>
    <t>73322-2205</t>
  </si>
  <si>
    <t>Izolace potrubí chladiva a par chladiva- EPDM nekonečná hadice tl.9mm pro potrubí Cu28x1,5</t>
  </si>
  <si>
    <t>Samolepící páska EPDM 0,6x25 mm x 25 m</t>
  </si>
  <si>
    <t xml:space="preserve">Montáž izolace ze syntetického kaučuku EPDM </t>
  </si>
  <si>
    <t>34624-4360R00</t>
  </si>
  <si>
    <t>Přesun hmot pro rozvody potrubí v obj. v. do 36 m</t>
  </si>
  <si>
    <t>99873-3104</t>
  </si>
  <si>
    <t>Příprava pro zkoušku těsnosti potrubí DN do 40</t>
  </si>
  <si>
    <r>
      <t xml:space="preserve">Zkouška těsnosti potrubí z trubek měděných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do 35/1,5</t>
    </r>
  </si>
  <si>
    <t>1.01</t>
  </si>
  <si>
    <t>2.01</t>
  </si>
  <si>
    <t>3.01</t>
  </si>
  <si>
    <t>75172-1123</t>
  </si>
  <si>
    <t>Ustavení  a montáž venkovních jednotek trojfázové napájení</t>
  </si>
  <si>
    <t>75172-1111</t>
  </si>
  <si>
    <t>Ustavení  a montáž venkovních jednotek jednofázové napájení</t>
  </si>
  <si>
    <t>kpl</t>
  </si>
  <si>
    <t>1.02</t>
  </si>
  <si>
    <t>1.03</t>
  </si>
  <si>
    <t>1.04</t>
  </si>
  <si>
    <t>1.05</t>
  </si>
  <si>
    <t>2.02</t>
  </si>
  <si>
    <t>2.03</t>
  </si>
  <si>
    <t>2.04</t>
  </si>
  <si>
    <t>2.05</t>
  </si>
  <si>
    <t>3.02</t>
  </si>
  <si>
    <t>Přesun hmot pro vzduchotechniku v obj. v. do 12 m</t>
  </si>
  <si>
    <r>
      <t xml:space="preserve">Předizolované měděné trubky Cu </t>
    </r>
    <r>
      <rPr>
        <sz val="8"/>
        <rFont val="Arial"/>
        <family val="2"/>
      </rPr>
      <t>ø</t>
    </r>
    <r>
      <rPr>
        <sz val="8"/>
        <rFont val="Arial CE"/>
        <family val="0"/>
      </rPr>
      <t>6,4 - dodávka + montáž</t>
    </r>
  </si>
  <si>
    <r>
      <t xml:space="preserve">Předizolované měděné trubky Cu </t>
    </r>
    <r>
      <rPr>
        <sz val="8"/>
        <rFont val="Arial"/>
        <family val="2"/>
      </rPr>
      <t>ø9,5</t>
    </r>
    <r>
      <rPr>
        <sz val="8"/>
        <rFont val="Arial CE"/>
        <family val="0"/>
      </rPr>
      <t xml:space="preserve"> - dodávka + montáž</t>
    </r>
  </si>
  <si>
    <r>
      <t xml:space="preserve">Předizolované měděné trubky Cu </t>
    </r>
    <r>
      <rPr>
        <sz val="8"/>
        <rFont val="Arial"/>
        <family val="2"/>
      </rPr>
      <t>ø12,7</t>
    </r>
    <r>
      <rPr>
        <sz val="8"/>
        <rFont val="Arial CE"/>
        <family val="0"/>
      </rPr>
      <t xml:space="preserve"> - dodávka + montáž</t>
    </r>
  </si>
  <si>
    <r>
      <t xml:space="preserve">Předizolované měděné trubky Cu </t>
    </r>
    <r>
      <rPr>
        <sz val="8"/>
        <rFont val="Arial"/>
        <family val="2"/>
      </rPr>
      <t>ø15,9</t>
    </r>
    <r>
      <rPr>
        <sz val="8"/>
        <rFont val="Arial CE"/>
        <family val="0"/>
      </rPr>
      <t xml:space="preserve"> - dodávka + montáž</t>
    </r>
  </si>
  <si>
    <r>
      <t xml:space="preserve">Předizolované měděné trubky Cu </t>
    </r>
    <r>
      <rPr>
        <sz val="8"/>
        <rFont val="Arial"/>
        <family val="2"/>
      </rPr>
      <t>ø22,2</t>
    </r>
    <r>
      <rPr>
        <sz val="8"/>
        <rFont val="Arial CE"/>
        <family val="0"/>
      </rPr>
      <t xml:space="preserve"> - dodávka + montáž</t>
    </r>
  </si>
  <si>
    <t>Měděné trubky Cu  ø28,6 - dodávka + montáž</t>
  </si>
  <si>
    <t>75179-1111R0</t>
  </si>
  <si>
    <t>75179-1112R0</t>
  </si>
  <si>
    <t>75179-1113R0</t>
  </si>
  <si>
    <t>75179-1114R0</t>
  </si>
  <si>
    <t>75179-1116R0</t>
  </si>
  <si>
    <t>71346-3411</t>
  </si>
  <si>
    <t>Přesun hmot pro izolace tepelné v obj. v. do 12 m</t>
  </si>
  <si>
    <t>99871-3102</t>
  </si>
  <si>
    <t>Uzemnění  zařízení dle ČSN 33 2000-4-41 ed.2 - uzemňovací svorky, dráty atd. a montáž pospojováním na soustavu</t>
  </si>
  <si>
    <t>76719-0116</t>
  </si>
  <si>
    <t>m²</t>
  </si>
  <si>
    <t>Pozink. Plech RAL přizpůsobit fasádě objektu</t>
  </si>
  <si>
    <t>Izolace potrubí - trubice z pěnového polyetylenu tl.6 mm Mirelon PRO,  vnitřní průměr 25 mm</t>
  </si>
  <si>
    <t>Izolace potrubí - trubice z pěnového polyetylenu tl.6 mm Mirelon PRO,  vnitřní průměr 32 mm</t>
  </si>
  <si>
    <t xml:space="preserve">Montáž izolace tepelné </t>
  </si>
  <si>
    <t>PVC páska 20m</t>
  </si>
  <si>
    <t>72129-0111</t>
  </si>
  <si>
    <t>741…</t>
  </si>
  <si>
    <t>Vybourání otvorů ve zdivu cihelném, průměru do 60 mm, ve zdivu tl. Do 150 mm</t>
  </si>
  <si>
    <t>97103-3131</t>
  </si>
  <si>
    <t>Montáž čerpadel</t>
  </si>
  <si>
    <t>72414-9101R0</t>
  </si>
  <si>
    <t>ČK</t>
  </si>
  <si>
    <t>Vybourání otvorů ve zdivu cihelném, průměru do 60 mm, ve zdivu tl. Do 450 mm</t>
  </si>
  <si>
    <t>97103-3151</t>
  </si>
  <si>
    <t>Vnitrostaveništní doprava suti a vybouraných hmot vodorovně do 50 m, svisle ručně, v obj. výšky do 12 m</t>
  </si>
  <si>
    <t>99701-3212</t>
  </si>
  <si>
    <t>72117-4042</t>
  </si>
  <si>
    <t>Plastová hadice k čerpadlu kondenzátu ø20, balení 30 m</t>
  </si>
  <si>
    <t>Montáž plastového potrubí ohebného, průměru 20 mm</t>
  </si>
  <si>
    <t>23020-5015</t>
  </si>
  <si>
    <t>Potrubí z plastových trub HT systém připojovací ø32 (materiál v ceně)</t>
  </si>
  <si>
    <t>Potrubí z plastových trub  PPR D25 (materiál v ceně)</t>
  </si>
  <si>
    <t>72217-4003</t>
  </si>
  <si>
    <t>Položení pryžového pásu tl-8 mm pod venkovní jednotky chlazení (materiál v ceně)</t>
  </si>
  <si>
    <t xml:space="preserve">Krajská veterinární správa pro MSK
</t>
  </si>
  <si>
    <t>ul. Na Obvodu 51, Ostrava - Vítkovice</t>
  </si>
  <si>
    <t>02/2021</t>
  </si>
  <si>
    <t xml:space="preserve">KLIMATIZACE V BUDOVĚ SVS </t>
  </si>
  <si>
    <t>DSP + DPS</t>
  </si>
  <si>
    <t>01P21</t>
  </si>
  <si>
    <t>OCHLAZOVÁNÍ MÍSTNOSTÍ</t>
  </si>
  <si>
    <t>Předmětem této projektové dokumentace a rozpočtu není napojení na silovou elektroinstalaci, popřípadě slaboproudou kabeláž. Toto bude řešeno samostatnou částí projektové dokumentace elektroinstalace.</t>
  </si>
  <si>
    <t xml:space="preserve">Klimatizace místností </t>
  </si>
  <si>
    <r>
      <rPr>
        <i/>
        <u val="single"/>
        <sz val="8"/>
        <rFont val="Arial"/>
        <family val="2"/>
      </rPr>
      <t>Chlazení-1:</t>
    </r>
    <r>
      <rPr>
        <sz val="8"/>
        <rFont val="Arial"/>
        <family val="2"/>
      </rPr>
      <t xml:space="preserve">                                                                                                         Venkovní jednotka - zdroj chladu systému VRF, SCOP: 3,68
jmen. chladící výkon 33,5 kW, 2-trubkový systém, chladivo R-410A, 
U=3x400 V, P=10,31 kW, jištění 3x25 A, hmotnost 227 kg
hladina akust. tlaku při chlazení 59 dB(A) </t>
    </r>
  </si>
  <si>
    <t>Vnitřní nástěnná jednotka, jmen. chladící výkon 3,6 kW, hladina akust. Tlaku 25/32/37 dB(A), P=0,017 kW, U=230 V, I=0,17 A</t>
  </si>
  <si>
    <t>Vnitřní nástěnná jednotka, jmen. chladící výkon 5,6 kW, hladina akust. Tlaku 32/37/41 dB(A), P=0,032 kW, U=230 V, I=0,28 A</t>
  </si>
  <si>
    <t xml:space="preserve">Rozbočovač </t>
  </si>
  <si>
    <t>75171-1112</t>
  </si>
  <si>
    <t>Montáž vnitřních nástěnných jednotek o výkonu do 5 kW</t>
  </si>
  <si>
    <t>75171-1113</t>
  </si>
  <si>
    <t>Montáž vnitřních nástěnných jednotek o výkonu do 6,5 kW</t>
  </si>
  <si>
    <t>Podstavná konstrukce pod venkovní jednotky VRF- dodávka + montáž, konstrukce žárově zinkována</t>
  </si>
  <si>
    <t>Ostatní závěsný, spojovací a těsnící materiál (dle zvyklostí montážní firmy)</t>
  </si>
  <si>
    <t>Provozní zkouška zařízení CHL-1, CHL-2, CHL-3</t>
  </si>
  <si>
    <r>
      <rPr>
        <i/>
        <u val="single"/>
        <sz val="8"/>
        <rFont val="Arial"/>
        <family val="2"/>
      </rPr>
      <t>Chlazení místnosti č.208 (RACK):</t>
    </r>
    <r>
      <rPr>
        <sz val="8"/>
        <rFont val="Arial"/>
        <family val="2"/>
      </rPr>
      <t xml:space="preserve">                                                                                                         Venkovní jednotka - zdroj chladu systému split, jmen. chl. výkon 3,6 kW, chladivo R32, U=230 V, Jmen. proud 4,4 A, jištění10 A
provozní chlazení do -15°C, hladina akustického tlaku při chlazení 49 dB(A)
</t>
    </r>
  </si>
  <si>
    <t xml:space="preserve">Vnitřní nástěnná jednotka, jmen. chladící výkon 3,6 kW, roční SEER: 6,12, roční SCOP: 4,22
</t>
  </si>
  <si>
    <t>Infra ovladač základní</t>
  </si>
  <si>
    <t>75171-1111</t>
  </si>
  <si>
    <t>Montáž vnitřních nástěnných jednotek o výkonu do 3,5 kW</t>
  </si>
  <si>
    <t>Kabeláž pro elektropropojení vnitřní a venkovní jednotky split systému - dodávka a montáž</t>
  </si>
  <si>
    <r>
      <t xml:space="preserve">Předizolované dvojité měděné trubky Cu </t>
    </r>
    <r>
      <rPr>
        <sz val="8"/>
        <rFont val="Arial"/>
        <family val="2"/>
      </rPr>
      <t>ø</t>
    </r>
    <r>
      <rPr>
        <sz val="8"/>
        <rFont val="Arial CE"/>
        <family val="0"/>
      </rPr>
      <t>6,4/</t>
    </r>
    <r>
      <rPr>
        <sz val="8"/>
        <rFont val="Arial"/>
        <family val="2"/>
      </rPr>
      <t>ø12,7</t>
    </r>
    <r>
      <rPr>
        <sz val="8"/>
        <rFont val="Arial CE"/>
        <family val="0"/>
      </rPr>
      <t xml:space="preserve"> - dodávka + montáž</t>
    </r>
  </si>
  <si>
    <t>75179-1122R0</t>
  </si>
  <si>
    <t>Nástěnná konzola pro venkovní jednotku split systému- dodávka + montáž (dle zvyklostí montážní firmy)</t>
  </si>
  <si>
    <t>24102-1100R0</t>
  </si>
  <si>
    <t>27436-1821R0</t>
  </si>
  <si>
    <t>71319-1100R0</t>
  </si>
  <si>
    <r>
      <rPr>
        <i/>
        <u val="single"/>
        <sz val="8"/>
        <rFont val="Arial"/>
        <family val="2"/>
      </rPr>
      <t>Chlazení-2:</t>
    </r>
    <r>
      <rPr>
        <sz val="8"/>
        <rFont val="Arial"/>
        <family val="2"/>
      </rPr>
      <t xml:space="preserve">                                                                                                         Venkovní jednotka - zdroj chladu systému VRF, SCOP: 3,68
jmen. chladící výkon 33,5 kW, 2-trubkový systém, chladivo R-410A, 
U=3x400 V, P=10,31 kW, jištění 3x25 A, hmotnost 227 kg
hladina akust. tlaku při chlazení 59 dB(A) </t>
    </r>
  </si>
  <si>
    <t xml:space="preserve">Komfortní centrální ovladač, Pro ovládání až 64 vnitřních jednotek (nebo skupin jednotek), Ovládání všech funkcí jednotek, Možnost připojení Týdenního programátoru provozu, Adresace vnitřních jednotek pomocí centrální adresy (nastavení pomocí DN-kódů)
</t>
  </si>
  <si>
    <t xml:space="preserve">Týdenní program provozu, Připojení na lokální kabelový ovladač, centrální ovladač nebo na sběrnici TCC-Link, Režim týdenního programu provozu nebo časového spínání, 2 různé týdenní programy, režim pro svátky, blokace/uvolnění ovládání, nastavení pro skupinu vnitřních jednotek. Až 8 skupin, každá až s 64 vnitřními jednotkami nebo skupinami jednotek. Adresace vnitřních jednotek pomocí centrální adresy (nastavení pomocí DN-kódů)
</t>
  </si>
  <si>
    <t>Infra ovladač: Sada IR dálkový ovladač + samostatný přijímač pro všechny jednotky (univerzální použití), bezdrátový přenos signálu,
kompletní ovládání a řízení všech funkcí 1 vnitřní jednotky nebo skupiny až 8 vnitřních jednotek, kompatibilní se všemi vnitřními jednotkami, které jsou vybaveny sběrnicí A/B pro ovladače, časovač provozu (On/Off Timer), bezdrátový přenos signálu, Ovladačem nelze nastavovat DN kódy vnitřních jednotek.</t>
  </si>
  <si>
    <t>Infra ovladač: Sada IR dálkový ovladač + samostatný přijímač pro všechny jednotky (univerzální použití), bezdrátový přenos signálu,
kompletní ovládání a řízení všech funkcí 1 vnitřní jednotky nebo skupiny až 8 vnitřních jednotek, kompatibilní se všemi vnitřními jednotkami, které jsou vybaveny sběrnicí A/B pro ovladače, časovač provozu (On/Off Timer), bezdrátový přenos signálu, ovladačem nelze nastavovat DN kódy vnitřních jednotek.</t>
  </si>
  <si>
    <t>Čerpadlo kondenzátu klimatizace, kapacita 12 l/h, max. výtlak 10 m, U=230 V</t>
  </si>
  <si>
    <t>72586-0811</t>
  </si>
  <si>
    <t>Demontáž zápachových uzávěrek zařizovacích předmětů</t>
  </si>
  <si>
    <t>72586-1311</t>
  </si>
  <si>
    <t>Umyvadlový sifon pro napojení odvodu kondenzátu</t>
  </si>
  <si>
    <t>72586-9101</t>
  </si>
  <si>
    <t>Montáž zápachových uzávěrek</t>
  </si>
  <si>
    <t>72110-0914</t>
  </si>
  <si>
    <t>Vyvrtání otvoru do litinové trouby</t>
  </si>
  <si>
    <t xml:space="preserve">Sifon ke klimatizačním jednotkám </t>
  </si>
  <si>
    <t>72586-9101R0</t>
  </si>
  <si>
    <t>Montáž oplechování vedení potrubí chladiva na fasádě objektu z pozink. Plechů, r.š. do 400 mm</t>
  </si>
  <si>
    <t>Kontrolní měření hluku včetně vypracování protokolu o měření</t>
  </si>
  <si>
    <t>soubor</t>
  </si>
  <si>
    <t>61999-1001</t>
  </si>
  <si>
    <t>Zakrytí vnitřních ploch před znečištěním podlah jakýmkoliv vhodným způsobem (materiál v ceně)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</si>
</sst>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[$-405]d\.\ mmmm\ yyyy"/>
    <numFmt numFmtId="174" formatCode="#,##0_ ;\-#,##0\ 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4"/>
      <name val="Arial CE"/>
      <family val="2"/>
    </font>
    <font>
      <sz val="12"/>
      <name val="Arial"/>
      <family val="2"/>
    </font>
    <font>
      <b/>
      <i/>
      <sz val="8"/>
      <name val="Arial"/>
      <family val="2"/>
    </font>
    <font>
      <sz val="8"/>
      <name val="Calibri"/>
      <family val="2"/>
    </font>
    <font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49" fontId="14" fillId="0" borderId="8">
      <alignment horizontal="left" vertical="top" wrapText="1"/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centerContinuous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49" fontId="0" fillId="33" borderId="16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 horizontal="left"/>
    </xf>
    <xf numFmtId="0" fontId="0" fillId="0" borderId="21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3" fontId="0" fillId="0" borderId="0" xfId="0" applyNumberFormat="1" applyAlignment="1">
      <alignment/>
    </xf>
    <xf numFmtId="0" fontId="4" fillId="0" borderId="28" xfId="0" applyFont="1" applyBorder="1" applyAlignment="1">
      <alignment horizontal="centerContinuous" vertical="center"/>
    </xf>
    <xf numFmtId="0" fontId="6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4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1" xfId="0" applyBorder="1" applyAlignment="1">
      <alignment/>
    </xf>
    <xf numFmtId="0" fontId="0" fillId="0" borderId="47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1" xfId="0" applyNumberFormat="1" applyBorder="1" applyAlignment="1">
      <alignment horizontal="right"/>
    </xf>
    <xf numFmtId="167" fontId="0" fillId="0" borderId="2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167" fontId="6" fillId="33" borderId="44" xfId="0" applyNumberFormat="1" applyFont="1" applyFill="1" applyBorder="1" applyAlignment="1">
      <alignment/>
    </xf>
    <xf numFmtId="0" fontId="6" fillId="33" borderId="49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50" xfId="46" applyFont="1" applyBorder="1">
      <alignment/>
      <protection/>
    </xf>
    <xf numFmtId="0" fontId="0" fillId="0" borderId="50" xfId="46" applyBorder="1">
      <alignment/>
      <protection/>
    </xf>
    <xf numFmtId="0" fontId="0" fillId="0" borderId="50" xfId="46" applyBorder="1" applyAlignment="1">
      <alignment horizontal="right"/>
      <protection/>
    </xf>
    <xf numFmtId="0" fontId="0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0" fillId="0" borderId="52" xfId="46" applyBorder="1">
      <alignment/>
      <protection/>
    </xf>
    <xf numFmtId="0" fontId="0" fillId="0" borderId="52" xfId="46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1" xfId="0" applyNumberFormat="1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3" fontId="1" fillId="33" borderId="33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35" borderId="36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0" fillId="35" borderId="56" xfId="0" applyFill="1" applyBorder="1" applyAlignment="1">
      <alignment/>
    </xf>
    <xf numFmtId="0" fontId="1" fillId="35" borderId="57" xfId="0" applyFont="1" applyFill="1" applyBorder="1" applyAlignment="1">
      <alignment horizontal="right"/>
    </xf>
    <xf numFmtId="0" fontId="1" fillId="35" borderId="37" xfId="0" applyFont="1" applyFill="1" applyBorder="1" applyAlignment="1">
      <alignment horizontal="right"/>
    </xf>
    <xf numFmtId="0" fontId="1" fillId="35" borderId="38" xfId="0" applyFont="1" applyFill="1" applyBorder="1" applyAlignment="1">
      <alignment horizontal="center"/>
    </xf>
    <xf numFmtId="4" fontId="5" fillId="35" borderId="37" xfId="0" applyNumberFormat="1" applyFont="1" applyFill="1" applyBorder="1" applyAlignment="1">
      <alignment horizontal="right"/>
    </xf>
    <xf numFmtId="4" fontId="5" fillId="35" borderId="56" xfId="0" applyNumberFormat="1" applyFont="1" applyFill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40" xfId="0" applyNumberFormat="1" applyFont="1" applyBorder="1" applyAlignment="1">
      <alignment horizontal="right"/>
    </xf>
    <xf numFmtId="166" fontId="0" fillId="0" borderId="8" xfId="0" applyNumberFormat="1" applyFont="1" applyBorder="1" applyAlignment="1">
      <alignment horizontal="right"/>
    </xf>
    <xf numFmtId="3" fontId="0" fillId="0" borderId="58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33" borderId="43" xfId="0" applyFill="1" applyBorder="1" applyAlignment="1">
      <alignment/>
    </xf>
    <xf numFmtId="0" fontId="1" fillId="33" borderId="44" xfId="0" applyFont="1" applyFill="1" applyBorder="1" applyAlignment="1">
      <alignment/>
    </xf>
    <xf numFmtId="0" fontId="0" fillId="33" borderId="44" xfId="0" applyFill="1" applyBorder="1" applyAlignment="1">
      <alignment/>
    </xf>
    <xf numFmtId="4" fontId="0" fillId="33" borderId="59" xfId="0" applyNumberFormat="1" applyFill="1" applyBorder="1" applyAlignment="1">
      <alignment/>
    </xf>
    <xf numFmtId="4" fontId="0" fillId="33" borderId="43" xfId="0" applyNumberFormat="1" applyFill="1" applyBorder="1" applyAlignment="1">
      <alignment/>
    </xf>
    <xf numFmtId="4" fontId="0" fillId="33" borderId="44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9" fillId="0" borderId="0" xfId="46" applyFont="1" applyAlignment="1">
      <alignment horizontal="centerContinuous"/>
      <protection/>
    </xf>
    <xf numFmtId="0" fontId="10" fillId="0" borderId="0" xfId="46" applyFont="1" applyAlignment="1">
      <alignment horizontal="centerContinuous"/>
      <protection/>
    </xf>
    <xf numFmtId="0" fontId="10" fillId="0" borderId="0" xfId="46" applyFont="1" applyAlignment="1">
      <alignment horizontal="right"/>
      <protection/>
    </xf>
    <xf numFmtId="0" fontId="8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49" fontId="8" fillId="34" borderId="8" xfId="46" applyNumberFormat="1" applyFont="1" applyFill="1" applyBorder="1">
      <alignment/>
      <protection/>
    </xf>
    <xf numFmtId="0" fontId="8" fillId="34" borderId="39" xfId="46" applyFont="1" applyFill="1" applyBorder="1" applyAlignment="1">
      <alignment horizontal="center"/>
      <protection/>
    </xf>
    <xf numFmtId="0" fontId="8" fillId="34" borderId="39" xfId="46" applyNumberFormat="1" applyFont="1" applyFill="1" applyBorder="1" applyAlignment="1">
      <alignment horizontal="center"/>
      <protection/>
    </xf>
    <xf numFmtId="0" fontId="1" fillId="0" borderId="60" xfId="46" applyFont="1" applyBorder="1" applyAlignment="1">
      <alignment horizontal="center"/>
      <protection/>
    </xf>
    <xf numFmtId="0" fontId="1" fillId="0" borderId="60" xfId="46" applyFont="1" applyBorder="1">
      <alignment/>
      <protection/>
    </xf>
    <xf numFmtId="0" fontId="0" fillId="0" borderId="60" xfId="46" applyBorder="1" applyAlignment="1">
      <alignment horizontal="center"/>
      <protection/>
    </xf>
    <xf numFmtId="0" fontId="0" fillId="0" borderId="60" xfId="46" applyNumberFormat="1" applyBorder="1" applyAlignment="1">
      <alignment horizontal="right"/>
      <protection/>
    </xf>
    <xf numFmtId="0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0" fillId="0" borderId="0" xfId="46" applyBorder="1" applyAlignment="1">
      <alignment horizontal="right"/>
      <protection/>
    </xf>
    <xf numFmtId="4" fontId="0" fillId="0" borderId="0" xfId="46" applyNumberFormat="1">
      <alignment/>
      <protection/>
    </xf>
    <xf numFmtId="0" fontId="0" fillId="33" borderId="8" xfId="46" applyFill="1" applyBorder="1" applyAlignment="1">
      <alignment horizontal="center"/>
      <protection/>
    </xf>
    <xf numFmtId="49" fontId="3" fillId="33" borderId="8" xfId="46" applyNumberFormat="1" applyFont="1" applyFill="1" applyBorder="1" applyAlignment="1">
      <alignment horizontal="left"/>
      <protection/>
    </xf>
    <xf numFmtId="0" fontId="3" fillId="33" borderId="8" xfId="46" applyFont="1" applyFill="1" applyBorder="1">
      <alignment/>
      <protection/>
    </xf>
    <xf numFmtId="4" fontId="0" fillId="33" borderId="8" xfId="46" applyNumberFormat="1" applyFill="1" applyBorder="1" applyAlignment="1">
      <alignment horizontal="right"/>
      <protection/>
    </xf>
    <xf numFmtId="0" fontId="1" fillId="0" borderId="8" xfId="46" applyFont="1" applyBorder="1" applyAlignment="1">
      <alignment horizontal="center"/>
      <protection/>
    </xf>
    <xf numFmtId="0" fontId="0" fillId="0" borderId="8" xfId="46" applyBorder="1" applyAlignment="1">
      <alignment horizontal="center"/>
      <protection/>
    </xf>
    <xf numFmtId="0" fontId="0" fillId="0" borderId="8" xfId="46" applyNumberFormat="1" applyBorder="1" applyAlignment="1">
      <alignment horizontal="right"/>
      <protection/>
    </xf>
    <xf numFmtId="49" fontId="8" fillId="34" borderId="39" xfId="46" applyNumberFormat="1" applyFont="1" applyFill="1" applyBorder="1">
      <alignment/>
      <protection/>
    </xf>
    <xf numFmtId="4" fontId="0" fillId="0" borderId="61" xfId="0" applyNumberFormat="1" applyFont="1" applyBorder="1" applyAlignment="1">
      <alignment/>
    </xf>
    <xf numFmtId="4" fontId="0" fillId="36" borderId="5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17" xfId="0" applyNumberFormat="1" applyFont="1" applyBorder="1" applyAlignment="1">
      <alignment/>
    </xf>
    <xf numFmtId="1" fontId="8" fillId="0" borderId="15" xfId="0" applyNumberFormat="1" applyFont="1" applyBorder="1" applyAlignment="1">
      <alignment horizontal="left"/>
    </xf>
    <xf numFmtId="1" fontId="1" fillId="0" borderId="60" xfId="46" applyNumberFormat="1" applyFont="1" applyBorder="1" applyAlignment="1">
      <alignment horizontal="left"/>
      <protection/>
    </xf>
    <xf numFmtId="1" fontId="1" fillId="0" borderId="8" xfId="46" applyNumberFormat="1" applyFont="1" applyBorder="1" applyAlignment="1">
      <alignment horizontal="left"/>
      <protection/>
    </xf>
    <xf numFmtId="0" fontId="0" fillId="0" borderId="62" xfId="46" applyBorder="1">
      <alignment/>
      <protection/>
    </xf>
    <xf numFmtId="0" fontId="3" fillId="33" borderId="8" xfId="46" applyFont="1" applyFill="1" applyBorder="1" applyAlignment="1">
      <alignment/>
      <protection/>
    </xf>
    <xf numFmtId="0" fontId="1" fillId="0" borderId="8" xfId="46" applyFont="1" applyBorder="1" applyAlignment="1">
      <alignment/>
      <protection/>
    </xf>
    <xf numFmtId="0" fontId="11" fillId="0" borderId="8" xfId="46" applyFont="1" applyBorder="1" applyAlignment="1">
      <alignment horizontal="center" vertical="top"/>
      <protection/>
    </xf>
    <xf numFmtId="49" fontId="12" fillId="0" borderId="8" xfId="46" applyNumberFormat="1" applyFont="1" applyBorder="1" applyAlignment="1">
      <alignment horizontal="left" vertical="top"/>
      <protection/>
    </xf>
    <xf numFmtId="0" fontId="4" fillId="0" borderId="0" xfId="0" applyFont="1" applyAlignment="1">
      <alignment horizontal="centerContinuous" vertical="top"/>
    </xf>
    <xf numFmtId="0" fontId="0" fillId="0" borderId="63" xfId="0" applyBorder="1" applyAlignment="1">
      <alignment horizontal="centerContinuous"/>
    </xf>
    <xf numFmtId="0" fontId="0" fillId="0" borderId="64" xfId="0" applyBorder="1" applyAlignment="1">
      <alignment/>
    </xf>
    <xf numFmtId="0" fontId="8" fillId="34" borderId="39" xfId="46" applyFont="1" applyFill="1" applyBorder="1" applyAlignment="1">
      <alignment horizontal="center" wrapText="1"/>
      <protection/>
    </xf>
    <xf numFmtId="0" fontId="10" fillId="0" borderId="52" xfId="46" applyFont="1" applyBorder="1" applyAlignment="1">
      <alignment horizontal="centerContinuous"/>
      <protection/>
    </xf>
    <xf numFmtId="0" fontId="12" fillId="0" borderId="8" xfId="46" applyFont="1" applyBorder="1" applyAlignment="1">
      <alignment wrapText="1"/>
      <protection/>
    </xf>
    <xf numFmtId="49" fontId="12" fillId="0" borderId="8" xfId="46" applyNumberFormat="1" applyFont="1" applyBorder="1" applyAlignment="1">
      <alignment horizontal="center" shrinkToFit="1"/>
      <protection/>
    </xf>
    <xf numFmtId="4" fontId="12" fillId="0" borderId="8" xfId="46" applyNumberFormat="1" applyFont="1" applyBorder="1" applyAlignment="1">
      <alignment horizontal="right"/>
      <protection/>
    </xf>
    <xf numFmtId="49" fontId="15" fillId="0" borderId="8" xfId="46" applyNumberFormat="1" applyFont="1" applyFill="1" applyBorder="1" applyAlignment="1">
      <alignment horizontal="left" vertical="top"/>
      <protection/>
    </xf>
    <xf numFmtId="49" fontId="15" fillId="0" borderId="8" xfId="46" applyNumberFormat="1" applyFont="1" applyFill="1" applyBorder="1" applyAlignment="1">
      <alignment horizontal="left"/>
      <protection/>
    </xf>
    <xf numFmtId="49" fontId="15" fillId="0" borderId="8" xfId="46" applyNumberFormat="1" applyFont="1" applyBorder="1" applyAlignment="1">
      <alignment horizontal="left" vertical="top"/>
      <protection/>
    </xf>
    <xf numFmtId="0" fontId="7" fillId="0" borderId="8" xfId="46" applyFont="1" applyBorder="1" applyAlignment="1">
      <alignment wrapText="1"/>
      <protection/>
    </xf>
    <xf numFmtId="0" fontId="7" fillId="0" borderId="8" xfId="46" applyFont="1" applyFill="1" applyBorder="1" applyAlignment="1">
      <alignment wrapText="1"/>
      <protection/>
    </xf>
    <xf numFmtId="0" fontId="12" fillId="0" borderId="8" xfId="46" applyFont="1" applyFill="1" applyBorder="1" applyAlignment="1">
      <alignment wrapText="1"/>
      <protection/>
    </xf>
    <xf numFmtId="49" fontId="3" fillId="33" borderId="15" xfId="0" applyNumberFormat="1" applyFont="1" applyFill="1" applyBorder="1" applyAlignment="1">
      <alignment/>
    </xf>
    <xf numFmtId="0" fontId="0" fillId="0" borderId="52" xfId="46" applyBorder="1" applyAlignment="1">
      <alignment horizontal="left"/>
      <protection/>
    </xf>
    <xf numFmtId="0" fontId="0" fillId="0" borderId="65" xfId="46" applyBorder="1" applyAlignment="1">
      <alignment horizontal="right"/>
      <protection/>
    </xf>
    <xf numFmtId="0" fontId="0" fillId="0" borderId="65" xfId="0" applyBorder="1" applyAlignment="1">
      <alignment/>
    </xf>
    <xf numFmtId="0" fontId="0" fillId="0" borderId="62" xfId="0" applyBorder="1" applyAlignment="1">
      <alignment/>
    </xf>
    <xf numFmtId="0" fontId="0" fillId="0" borderId="66" xfId="0" applyNumberFormat="1" applyBorder="1" applyAlignment="1">
      <alignment horizontal="left"/>
    </xf>
    <xf numFmtId="0" fontId="0" fillId="0" borderId="46" xfId="0" applyFont="1" applyBorder="1" applyAlignment="1">
      <alignment horizontal="left"/>
    </xf>
    <xf numFmtId="49" fontId="1" fillId="0" borderId="47" xfId="0" applyNumberFormat="1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1" fillId="0" borderId="17" xfId="0" applyFont="1" applyBorder="1" applyAlignment="1">
      <alignment/>
    </xf>
    <xf numFmtId="49" fontId="7" fillId="0" borderId="8" xfId="46" applyNumberFormat="1" applyFont="1" applyBorder="1" applyAlignment="1">
      <alignment horizontal="center" shrinkToFit="1"/>
      <protection/>
    </xf>
    <xf numFmtId="4" fontId="7" fillId="0" borderId="8" xfId="46" applyNumberFormat="1" applyFont="1" applyBorder="1" applyAlignment="1">
      <alignment horizontal="right"/>
      <protection/>
    </xf>
    <xf numFmtId="4" fontId="7" fillId="0" borderId="8" xfId="46" applyNumberFormat="1" applyFont="1" applyFill="1" applyBorder="1" applyAlignment="1">
      <alignment horizontal="right"/>
      <protection/>
    </xf>
    <xf numFmtId="4" fontId="12" fillId="0" borderId="8" xfId="46" applyNumberFormat="1" applyFont="1" applyFill="1" applyBorder="1" applyAlignment="1">
      <alignment horizontal="right"/>
      <protection/>
    </xf>
    <xf numFmtId="49" fontId="15" fillId="0" borderId="8" xfId="46" applyNumberFormat="1" applyFont="1" applyBorder="1" applyAlignment="1">
      <alignment horizontal="left"/>
      <protection/>
    </xf>
    <xf numFmtId="0" fontId="7" fillId="0" borderId="8" xfId="46" applyFont="1" applyBorder="1" applyAlignment="1">
      <alignment vertical="top" wrapText="1"/>
      <protection/>
    </xf>
    <xf numFmtId="4" fontId="7" fillId="0" borderId="8" xfId="46" applyNumberFormat="1" applyFont="1" applyBorder="1" applyAlignment="1">
      <alignment/>
      <protection/>
    </xf>
    <xf numFmtId="0" fontId="3" fillId="0" borderId="0" xfId="46" applyFont="1" applyBorder="1">
      <alignment/>
      <protection/>
    </xf>
    <xf numFmtId="0" fontId="3" fillId="0" borderId="67" xfId="46" applyFont="1" applyBorder="1">
      <alignment/>
      <protection/>
    </xf>
    <xf numFmtId="0" fontId="0" fillId="0" borderId="68" xfId="46" applyFont="1" applyBorder="1" applyAlignment="1">
      <alignment horizontal="left"/>
      <protection/>
    </xf>
    <xf numFmtId="0" fontId="3" fillId="0" borderId="23" xfId="46" applyFont="1" applyBorder="1">
      <alignment/>
      <protection/>
    </xf>
    <xf numFmtId="0" fontId="0" fillId="0" borderId="16" xfId="46" applyFont="1" applyBorder="1" applyAlignment="1">
      <alignment horizontal="left"/>
      <protection/>
    </xf>
    <xf numFmtId="49" fontId="0" fillId="0" borderId="23" xfId="46" applyNumberFormat="1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0" fontId="0" fillId="0" borderId="69" xfId="0" applyNumberFormat="1" applyBorder="1" applyAlignment="1">
      <alignment horizontal="left"/>
    </xf>
    <xf numFmtId="0" fontId="8" fillId="0" borderId="23" xfId="46" applyFont="1" applyBorder="1" applyAlignment="1">
      <alignment horizontal="left"/>
      <protection/>
    </xf>
    <xf numFmtId="0" fontId="8" fillId="0" borderId="51" xfId="46" applyFont="1" applyBorder="1" applyAlignment="1">
      <alignment horizontal="left"/>
      <protection/>
    </xf>
    <xf numFmtId="4" fontId="0" fillId="0" borderId="61" xfId="0" applyNumberFormat="1" applyFont="1" applyFill="1" applyBorder="1" applyAlignment="1">
      <alignment/>
    </xf>
    <xf numFmtId="0" fontId="0" fillId="0" borderId="70" xfId="0" applyBorder="1" applyAlignment="1">
      <alignment horizontal="center"/>
    </xf>
    <xf numFmtId="49" fontId="0" fillId="0" borderId="67" xfId="46" applyNumberFormat="1" applyBorder="1" applyAlignment="1">
      <alignment horizontal="left" vertical="center"/>
      <protection/>
    </xf>
    <xf numFmtId="0" fontId="0" fillId="0" borderId="70" xfId="0" applyBorder="1" applyAlignment="1">
      <alignment horizontal="left" vertical="center"/>
    </xf>
    <xf numFmtId="49" fontId="0" fillId="0" borderId="58" xfId="0" applyNumberFormat="1" applyBorder="1" applyAlignment="1">
      <alignment/>
    </xf>
    <xf numFmtId="49" fontId="7" fillId="0" borderId="8" xfId="46" applyNumberFormat="1" applyFont="1" applyBorder="1" applyAlignment="1">
      <alignment horizontal="center" vertical="top" shrinkToFit="1"/>
      <protection/>
    </xf>
    <xf numFmtId="4" fontId="7" fillId="0" borderId="8" xfId="46" applyNumberFormat="1" applyFont="1" applyBorder="1" applyAlignment="1">
      <alignment horizontal="right" vertical="top"/>
      <protection/>
    </xf>
    <xf numFmtId="4" fontId="7" fillId="0" borderId="8" xfId="46" applyNumberFormat="1" applyFont="1" applyFill="1" applyBorder="1" applyAlignment="1">
      <alignment horizontal="right" vertical="top"/>
      <protection/>
    </xf>
    <xf numFmtId="49" fontId="12" fillId="0" borderId="8" xfId="46" applyNumberFormat="1" applyFont="1" applyFill="1" applyBorder="1" applyAlignment="1">
      <alignment horizontal="left" vertical="top"/>
      <protection/>
    </xf>
    <xf numFmtId="49" fontId="12" fillId="0" borderId="8" xfId="46" applyNumberFormat="1" applyFont="1" applyFill="1" applyBorder="1" applyAlignment="1">
      <alignment horizontal="center" shrinkToFit="1"/>
      <protection/>
    </xf>
    <xf numFmtId="49" fontId="8" fillId="0" borderId="67" xfId="46" applyNumberFormat="1" applyFont="1" applyBorder="1" applyAlignment="1" applyProtection="1">
      <alignment horizontal="left" vertical="center"/>
      <protection locked="0"/>
    </xf>
    <xf numFmtId="0" fontId="12" fillId="0" borderId="8" xfId="46" applyFont="1" applyBorder="1" applyAlignment="1">
      <alignment vertical="top" wrapText="1"/>
      <protection/>
    </xf>
    <xf numFmtId="0" fontId="12" fillId="0" borderId="8" xfId="46" applyFont="1" applyFill="1" applyBorder="1" applyAlignment="1">
      <alignment vertical="top" wrapText="1"/>
      <protection/>
    </xf>
    <xf numFmtId="0" fontId="7" fillId="0" borderId="8" xfId="46" applyFont="1" applyFill="1" applyBorder="1" applyAlignment="1">
      <alignment vertical="top" wrapText="1"/>
      <protection/>
    </xf>
    <xf numFmtId="49" fontId="7" fillId="0" borderId="8" xfId="46" applyNumberFormat="1" applyFont="1" applyFill="1" applyBorder="1" applyAlignment="1">
      <alignment horizontal="center" vertical="top" shrinkToFit="1"/>
      <protection/>
    </xf>
    <xf numFmtId="0" fontId="0" fillId="0" borderId="0" xfId="0" applyAlignment="1">
      <alignment horizontal="left" wrapText="1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/>
      <protection locked="0"/>
    </xf>
    <xf numFmtId="0" fontId="5" fillId="0" borderId="25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" fontId="1" fillId="33" borderId="44" xfId="0" applyNumberFormat="1" applyFont="1" applyFill="1" applyBorder="1" applyAlignment="1">
      <alignment horizontal="right"/>
    </xf>
    <xf numFmtId="3" fontId="1" fillId="33" borderId="59" xfId="0" applyNumberFormat="1" applyFont="1" applyFill="1" applyBorder="1" applyAlignment="1">
      <alignment horizontal="right"/>
    </xf>
    <xf numFmtId="0" fontId="0" fillId="0" borderId="62" xfId="46" applyFont="1" applyBorder="1" applyAlignment="1">
      <alignment horizontal="center"/>
      <protection/>
    </xf>
    <xf numFmtId="0" fontId="0" fillId="0" borderId="16" xfId="46" applyFont="1" applyBorder="1" applyAlignment="1">
      <alignment horizontal="center"/>
      <protection/>
    </xf>
    <xf numFmtId="0" fontId="0" fillId="0" borderId="71" xfId="46" applyFont="1" applyBorder="1" applyAlignment="1">
      <alignment horizontal="center"/>
      <protection/>
    </xf>
    <xf numFmtId="0" fontId="0" fillId="0" borderId="68" xfId="0" applyBorder="1" applyAlignment="1">
      <alignment horizontal="center"/>
    </xf>
    <xf numFmtId="0" fontId="13" fillId="0" borderId="0" xfId="46" applyFont="1" applyAlignment="1">
      <alignment horizontal="center"/>
      <protection/>
    </xf>
    <xf numFmtId="0" fontId="0" fillId="0" borderId="72" xfId="46" applyFont="1" applyBorder="1" applyAlignment="1">
      <alignment horizontal="center"/>
      <protection/>
    </xf>
    <xf numFmtId="0" fontId="0" fillId="0" borderId="50" xfId="46" applyFont="1" applyBorder="1" applyAlignment="1">
      <alignment horizontal="center"/>
      <protection/>
    </xf>
    <xf numFmtId="0" fontId="0" fillId="0" borderId="65" xfId="46" applyFont="1" applyBorder="1" applyAlignment="1">
      <alignment horizontal="center"/>
      <protection/>
    </xf>
    <xf numFmtId="49" fontId="0" fillId="0" borderId="71" xfId="46" applyNumberFormat="1" applyFont="1" applyBorder="1" applyAlignment="1">
      <alignment horizontal="center"/>
      <protection/>
    </xf>
    <xf numFmtId="49" fontId="0" fillId="0" borderId="52" xfId="46" applyNumberFormat="1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46" applyBorder="1" applyAlignment="1">
      <alignment wrapText="1"/>
      <protection/>
    </xf>
    <xf numFmtId="0" fontId="0" fillId="0" borderId="20" xfId="0" applyBorder="1" applyAlignment="1">
      <alignment wrapText="1"/>
    </xf>
    <xf numFmtId="0" fontId="3" fillId="0" borderId="51" xfId="46" applyFont="1" applyBorder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pozice-položky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="90" zoomScaleNormal="90" zoomScalePageLayoutView="0" workbookViewId="0" topLeftCell="A1">
      <selection activeCell="G29" sqref="G29"/>
    </sheetView>
  </sheetViews>
  <sheetFormatPr defaultColWidth="9.00390625" defaultRowHeight="12.75"/>
  <cols>
    <col min="1" max="1" width="2.00390625" style="0" customWidth="1"/>
    <col min="2" max="2" width="16.125" style="0" customWidth="1"/>
    <col min="3" max="3" width="15.875" style="0" customWidth="1"/>
    <col min="4" max="4" width="14.625" style="0" customWidth="1"/>
    <col min="5" max="5" width="13.625" style="0" customWidth="1"/>
    <col min="6" max="6" width="17.875" style="0" bestFit="1" customWidth="1"/>
    <col min="7" max="7" width="15.25390625" style="0" customWidth="1"/>
  </cols>
  <sheetData>
    <row r="1" spans="1:7" ht="24.75" customHeight="1" thickBot="1">
      <c r="A1" s="156" t="s">
        <v>74</v>
      </c>
      <c r="B1" s="1"/>
      <c r="C1" s="1"/>
      <c r="D1" s="1"/>
      <c r="E1" s="1"/>
      <c r="F1" s="1"/>
      <c r="G1" s="1"/>
    </row>
    <row r="2" spans="1:7" ht="12.75" customHeight="1">
      <c r="A2" s="176" t="s">
        <v>89</v>
      </c>
      <c r="B2" s="2"/>
      <c r="C2" s="177" t="s">
        <v>196</v>
      </c>
      <c r="D2" s="3"/>
      <c r="E2" s="157"/>
      <c r="F2" s="56" t="s">
        <v>1</v>
      </c>
      <c r="G2" s="4"/>
    </row>
    <row r="3" spans="1:7" ht="12.75">
      <c r="A3" s="5"/>
      <c r="B3" s="201"/>
      <c r="C3" s="5"/>
      <c r="D3" s="5"/>
      <c r="E3" s="5"/>
      <c r="F3" s="158"/>
      <c r="G3" s="6"/>
    </row>
    <row r="4" spans="1:7" ht="12" customHeight="1">
      <c r="A4" s="7" t="s">
        <v>96</v>
      </c>
      <c r="B4" s="8"/>
      <c r="C4" s="9" t="s">
        <v>97</v>
      </c>
      <c r="D4" s="9"/>
      <c r="E4" s="9"/>
      <c r="F4" s="17" t="s">
        <v>80</v>
      </c>
      <c r="G4" s="10"/>
    </row>
    <row r="5" spans="1:7" ht="12.75" customHeight="1">
      <c r="A5" s="170"/>
      <c r="B5" s="11"/>
      <c r="C5" s="12" t="s">
        <v>197</v>
      </c>
      <c r="D5" s="13"/>
      <c r="E5" s="13"/>
      <c r="F5" s="29"/>
      <c r="G5" s="10"/>
    </row>
    <row r="6" spans="1:7" ht="12.75" customHeight="1">
      <c r="A6" s="14" t="s">
        <v>98</v>
      </c>
      <c r="B6" s="15"/>
      <c r="C6" s="16" t="s">
        <v>99</v>
      </c>
      <c r="D6" s="16"/>
      <c r="E6" s="16"/>
      <c r="F6" s="17" t="s">
        <v>81</v>
      </c>
      <c r="G6" s="18"/>
    </row>
    <row r="7" spans="1:7" ht="12.75" customHeight="1">
      <c r="A7" s="170"/>
      <c r="B7" s="11"/>
      <c r="C7" s="12" t="s">
        <v>195</v>
      </c>
      <c r="D7" s="13"/>
      <c r="E7" s="13"/>
      <c r="F7" s="19"/>
      <c r="G7" s="179" t="s">
        <v>198</v>
      </c>
    </row>
    <row r="8" spans="1:9" ht="12.75">
      <c r="A8" s="14" t="s">
        <v>78</v>
      </c>
      <c r="B8" s="16"/>
      <c r="C8" s="213" t="s">
        <v>194</v>
      </c>
      <c r="D8" s="214"/>
      <c r="E8" s="20" t="s">
        <v>4</v>
      </c>
      <c r="F8" s="21"/>
      <c r="G8" s="22">
        <v>0</v>
      </c>
      <c r="H8" s="23"/>
      <c r="I8" s="23"/>
    </row>
    <row r="9" spans="1:7" ht="12.75">
      <c r="A9" s="14" t="s">
        <v>79</v>
      </c>
      <c r="B9" s="16"/>
      <c r="C9" s="215"/>
      <c r="D9" s="216"/>
      <c r="E9" s="17" t="s">
        <v>5</v>
      </c>
      <c r="F9" s="16"/>
      <c r="G9" s="24">
        <f>IF(PocetMJ=0,,ROUND((F30+F32)/PocetMJ,1))</f>
        <v>0</v>
      </c>
    </row>
    <row r="10" spans="1:7" ht="12.75">
      <c r="A10" s="25" t="s">
        <v>75</v>
      </c>
      <c r="B10" s="26"/>
      <c r="C10" s="26" t="s">
        <v>77</v>
      </c>
      <c r="D10" s="26"/>
      <c r="E10" s="27" t="s">
        <v>6</v>
      </c>
      <c r="F10" s="26"/>
      <c r="G10" s="178" t="s">
        <v>199</v>
      </c>
    </row>
    <row r="11" spans="1:57" ht="12.75">
      <c r="A11" s="7" t="s">
        <v>76</v>
      </c>
      <c r="B11" s="9"/>
      <c r="C11" s="221" t="s">
        <v>200</v>
      </c>
      <c r="D11" s="222"/>
      <c r="E11" s="29" t="s">
        <v>7</v>
      </c>
      <c r="F11" s="9"/>
      <c r="G11" s="10"/>
      <c r="BA11" s="30"/>
      <c r="BB11" s="30"/>
      <c r="BC11" s="30"/>
      <c r="BD11" s="30"/>
      <c r="BE11" s="30"/>
    </row>
    <row r="12" spans="1:7" ht="12.75">
      <c r="A12" s="7"/>
      <c r="B12" s="9"/>
      <c r="C12" s="223"/>
      <c r="D12" s="224"/>
      <c r="E12" s="217"/>
      <c r="F12" s="218"/>
      <c r="G12" s="219"/>
    </row>
    <row r="13" spans="1:7" ht="28.5" customHeight="1" thickBot="1">
      <c r="A13" s="31" t="s">
        <v>8</v>
      </c>
      <c r="B13" s="32"/>
      <c r="C13" s="32"/>
      <c r="D13" s="32"/>
      <c r="E13" s="33"/>
      <c r="F13" s="33"/>
      <c r="G13" s="34"/>
    </row>
    <row r="14" spans="1:7" ht="17.25" customHeight="1" thickBot="1">
      <c r="A14" s="35" t="s">
        <v>9</v>
      </c>
      <c r="B14" s="36"/>
      <c r="C14" s="37"/>
      <c r="D14" s="38" t="s">
        <v>10</v>
      </c>
      <c r="E14" s="39"/>
      <c r="F14" s="39"/>
      <c r="G14" s="37"/>
    </row>
    <row r="15" spans="1:7" ht="15.75" customHeight="1">
      <c r="A15" s="40"/>
      <c r="B15" s="5" t="s">
        <v>11</v>
      </c>
      <c r="C15" s="41">
        <f>Dodavka</f>
        <v>0</v>
      </c>
      <c r="D15" s="42" t="str">
        <f>Rekapitulace!A18</f>
        <v>Ztížené výrobní podmínky</v>
      </c>
      <c r="E15" s="43"/>
      <c r="F15" s="44"/>
      <c r="G15" s="41">
        <f>Rekapitulace!I18</f>
        <v>0</v>
      </c>
    </row>
    <row r="16" spans="1:7" ht="15.75" customHeight="1">
      <c r="A16" s="40" t="s">
        <v>12</v>
      </c>
      <c r="B16" s="5" t="s">
        <v>13</v>
      </c>
      <c r="C16" s="41">
        <f>Mont</f>
        <v>0</v>
      </c>
      <c r="D16" s="25" t="str">
        <f>Rekapitulace!A19</f>
        <v>Oborová přirážka</v>
      </c>
      <c r="E16" s="45"/>
      <c r="F16" s="46"/>
      <c r="G16" s="41">
        <f>Rekapitulace!I19</f>
        <v>0</v>
      </c>
    </row>
    <row r="17" spans="1:7" ht="15.75" customHeight="1">
      <c r="A17" s="40" t="s">
        <v>14</v>
      </c>
      <c r="B17" s="5" t="s">
        <v>15</v>
      </c>
      <c r="C17" s="41">
        <f>HSV</f>
        <v>0</v>
      </c>
      <c r="D17" s="25" t="str">
        <f>Rekapitulace!A20</f>
        <v>Přesun stavebních kapacit</v>
      </c>
      <c r="E17" s="45"/>
      <c r="F17" s="46"/>
      <c r="G17" s="41">
        <f>Rekapitulace!I20</f>
        <v>0</v>
      </c>
    </row>
    <row r="18" spans="1:7" ht="15.75" customHeight="1">
      <c r="A18" s="47" t="s">
        <v>16</v>
      </c>
      <c r="B18" s="5" t="s">
        <v>17</v>
      </c>
      <c r="C18" s="41">
        <f>PSV</f>
        <v>0</v>
      </c>
      <c r="D18" s="25" t="str">
        <f>Rekapitulace!A21</f>
        <v>Mimostaveništní doprava</v>
      </c>
      <c r="E18" s="45"/>
      <c r="F18" s="46"/>
      <c r="G18" s="41">
        <f>Rekapitulace!I21</f>
        <v>0</v>
      </c>
    </row>
    <row r="19" spans="1:7" ht="15.75" customHeight="1">
      <c r="A19" s="48" t="s">
        <v>18</v>
      </c>
      <c r="B19" s="5"/>
      <c r="C19" s="41">
        <f>SUM(C15:C18)</f>
        <v>0</v>
      </c>
      <c r="D19" s="49" t="str">
        <f>Rekapitulace!A22</f>
        <v>Zařízení staveniště</v>
      </c>
      <c r="E19" s="45"/>
      <c r="F19" s="46"/>
      <c r="G19" s="41">
        <f>Rekapitulace!I22</f>
        <v>0</v>
      </c>
    </row>
    <row r="20" spans="1:7" ht="15.75" customHeight="1">
      <c r="A20" s="48"/>
      <c r="B20" s="5"/>
      <c r="C20" s="41"/>
      <c r="D20" s="25" t="str">
        <f>Rekapitulace!A23</f>
        <v>Provoz investora</v>
      </c>
      <c r="E20" s="45"/>
      <c r="F20" s="46"/>
      <c r="G20" s="41">
        <f>Rekapitulace!I23</f>
        <v>0</v>
      </c>
    </row>
    <row r="21" spans="1:7" ht="15.75" customHeight="1">
      <c r="A21" s="48" t="s">
        <v>19</v>
      </c>
      <c r="B21" s="5"/>
      <c r="C21" s="41">
        <f>HZS</f>
        <v>0</v>
      </c>
      <c r="D21" s="25" t="str">
        <f>Rekapitulace!A24</f>
        <v>Kompletační činnost (IČD)</v>
      </c>
      <c r="E21" s="45"/>
      <c r="F21" s="46"/>
      <c r="G21" s="41">
        <f>Rekapitulace!I24</f>
        <v>0</v>
      </c>
    </row>
    <row r="22" spans="1:7" ht="15.75" customHeight="1">
      <c r="A22" s="7" t="s">
        <v>20</v>
      </c>
      <c r="B22" s="9"/>
      <c r="C22" s="41">
        <f>C19+C21</f>
        <v>0</v>
      </c>
      <c r="D22" s="25" t="s">
        <v>21</v>
      </c>
      <c r="E22" s="45"/>
      <c r="F22" s="46"/>
      <c r="G22" s="41">
        <f>G23-SUM(G15:G21)</f>
        <v>0</v>
      </c>
    </row>
    <row r="23" spans="1:7" ht="15.75" customHeight="1" thickBot="1">
      <c r="A23" s="25" t="s">
        <v>22</v>
      </c>
      <c r="B23" s="26"/>
      <c r="C23" s="50">
        <f>C22+G23</f>
        <v>0</v>
      </c>
      <c r="D23" s="51" t="s">
        <v>23</v>
      </c>
      <c r="E23" s="52"/>
      <c r="F23" s="53"/>
      <c r="G23" s="41">
        <f>VRN</f>
        <v>0</v>
      </c>
    </row>
    <row r="24" spans="1:7" ht="12.75">
      <c r="A24" s="54" t="s">
        <v>24</v>
      </c>
      <c r="B24" s="55"/>
      <c r="C24" s="56" t="s">
        <v>25</v>
      </c>
      <c r="D24" s="55"/>
      <c r="E24" s="56" t="s">
        <v>26</v>
      </c>
      <c r="F24" s="55"/>
      <c r="G24" s="57"/>
    </row>
    <row r="25" spans="1:7" ht="12.75">
      <c r="A25" s="14"/>
      <c r="B25" s="16"/>
      <c r="C25" s="17" t="s">
        <v>27</v>
      </c>
      <c r="D25" s="16"/>
      <c r="E25" s="17" t="s">
        <v>27</v>
      </c>
      <c r="F25" s="16"/>
      <c r="G25" s="18"/>
    </row>
    <row r="26" spans="1:7" ht="12.75">
      <c r="A26" s="7" t="s">
        <v>28</v>
      </c>
      <c r="B26" s="58"/>
      <c r="C26" s="29" t="s">
        <v>28</v>
      </c>
      <c r="D26" s="9"/>
      <c r="E26" s="29" t="s">
        <v>28</v>
      </c>
      <c r="F26" s="9"/>
      <c r="G26" s="10"/>
    </row>
    <row r="27" spans="1:7" ht="12.75">
      <c r="A27" s="7"/>
      <c r="B27" s="59"/>
      <c r="C27" s="29" t="s">
        <v>29</v>
      </c>
      <c r="D27" s="9"/>
      <c r="E27" s="29" t="s">
        <v>30</v>
      </c>
      <c r="F27" s="9"/>
      <c r="G27" s="10"/>
    </row>
    <row r="28" spans="1:7" ht="12.75">
      <c r="A28" s="7"/>
      <c r="B28" s="9"/>
      <c r="C28" s="29"/>
      <c r="D28" s="9"/>
      <c r="E28" s="29"/>
      <c r="F28" s="9"/>
      <c r="G28" s="10"/>
    </row>
    <row r="29" spans="1:7" ht="94.5" customHeight="1">
      <c r="A29" s="7"/>
      <c r="B29" s="9"/>
      <c r="C29" s="29"/>
      <c r="D29" s="9"/>
      <c r="E29" s="29"/>
      <c r="F29" s="9"/>
      <c r="G29" s="10"/>
    </row>
    <row r="30" spans="1:7" ht="12.75">
      <c r="A30" s="14" t="s">
        <v>31</v>
      </c>
      <c r="B30" s="16"/>
      <c r="C30" s="60">
        <v>21</v>
      </c>
      <c r="D30" s="16" t="s">
        <v>32</v>
      </c>
      <c r="E30" s="17"/>
      <c r="F30" s="61">
        <f>ROUND(C23-F32,0)</f>
        <v>0</v>
      </c>
      <c r="G30" s="18"/>
    </row>
    <row r="31" spans="1:7" ht="12.75">
      <c r="A31" s="14" t="s">
        <v>33</v>
      </c>
      <c r="B31" s="16"/>
      <c r="C31" s="60">
        <f>SazbaDPH1</f>
        <v>21</v>
      </c>
      <c r="D31" s="16" t="s">
        <v>32</v>
      </c>
      <c r="E31" s="17"/>
      <c r="F31" s="62">
        <f>ROUND(PRODUCT(F30,C31/100),1)</f>
        <v>0</v>
      </c>
      <c r="G31" s="28"/>
    </row>
    <row r="32" spans="1:7" ht="12.75">
      <c r="A32" s="14" t="s">
        <v>31</v>
      </c>
      <c r="B32" s="16"/>
      <c r="C32" s="60">
        <v>0</v>
      </c>
      <c r="D32" s="16" t="s">
        <v>32</v>
      </c>
      <c r="E32" s="17"/>
      <c r="F32" s="61">
        <v>0</v>
      </c>
      <c r="G32" s="18"/>
    </row>
    <row r="33" spans="1:7" ht="12.75">
      <c r="A33" s="14" t="s">
        <v>33</v>
      </c>
      <c r="B33" s="16"/>
      <c r="C33" s="60">
        <f>SazbaDPH2</f>
        <v>0</v>
      </c>
      <c r="D33" s="16" t="s">
        <v>32</v>
      </c>
      <c r="E33" s="17"/>
      <c r="F33" s="62">
        <f>ROUND(PRODUCT(F32,C33/100),1)</f>
        <v>0</v>
      </c>
      <c r="G33" s="28"/>
    </row>
    <row r="34" spans="1:7" s="68" customFormat="1" ht="19.5" customHeight="1" thickBot="1">
      <c r="A34" s="63" t="s">
        <v>34</v>
      </c>
      <c r="B34" s="64"/>
      <c r="C34" s="64"/>
      <c r="D34" s="64"/>
      <c r="E34" s="65"/>
      <c r="F34" s="66">
        <f>CEILING(SUM(F30:F33),1)</f>
        <v>0</v>
      </c>
      <c r="G34" s="67"/>
    </row>
    <row r="36" spans="1:8" ht="12.75">
      <c r="A36" s="69" t="s">
        <v>35</v>
      </c>
      <c r="B36" s="69"/>
      <c r="C36" s="69"/>
      <c r="D36" s="69"/>
      <c r="E36" s="69"/>
      <c r="F36" s="69"/>
      <c r="G36" s="69"/>
      <c r="H36" t="s">
        <v>2</v>
      </c>
    </row>
    <row r="37" spans="1:8" ht="14.25" customHeight="1">
      <c r="A37" s="69"/>
      <c r="B37" s="220" t="s">
        <v>201</v>
      </c>
      <c r="C37" s="220"/>
      <c r="D37" s="220"/>
      <c r="E37" s="220"/>
      <c r="F37" s="220"/>
      <c r="G37" s="220"/>
      <c r="H37" t="s">
        <v>2</v>
      </c>
    </row>
    <row r="38" spans="1:8" ht="12.75" customHeight="1">
      <c r="A38" s="70"/>
      <c r="B38" s="220"/>
      <c r="C38" s="220"/>
      <c r="D38" s="220"/>
      <c r="E38" s="220"/>
      <c r="F38" s="220"/>
      <c r="G38" s="220"/>
      <c r="H38" t="s">
        <v>2</v>
      </c>
    </row>
    <row r="39" spans="1:8" ht="12.75">
      <c r="A39" s="70"/>
      <c r="B39" s="220"/>
      <c r="C39" s="220"/>
      <c r="D39" s="220"/>
      <c r="E39" s="220"/>
      <c r="F39" s="220"/>
      <c r="G39" s="220"/>
      <c r="H39" t="s">
        <v>2</v>
      </c>
    </row>
    <row r="40" spans="1:8" ht="12.75">
      <c r="A40" s="70"/>
      <c r="B40" s="220"/>
      <c r="C40" s="220"/>
      <c r="D40" s="220"/>
      <c r="E40" s="220"/>
      <c r="F40" s="220"/>
      <c r="G40" s="220"/>
      <c r="H40" t="s">
        <v>2</v>
      </c>
    </row>
    <row r="41" spans="1:8" ht="12.75">
      <c r="A41" s="70"/>
      <c r="B41" s="220"/>
      <c r="C41" s="220"/>
      <c r="D41" s="220"/>
      <c r="E41" s="220"/>
      <c r="F41" s="220"/>
      <c r="G41" s="220"/>
      <c r="H41" t="s">
        <v>2</v>
      </c>
    </row>
    <row r="42" spans="1:8" ht="12.75">
      <c r="A42" s="70"/>
      <c r="B42" s="220"/>
      <c r="C42" s="220"/>
      <c r="D42" s="220"/>
      <c r="E42" s="220"/>
      <c r="F42" s="220"/>
      <c r="G42" s="220"/>
      <c r="H42" t="s">
        <v>2</v>
      </c>
    </row>
    <row r="43" spans="1:8" ht="12.75">
      <c r="A43" s="70"/>
      <c r="B43" s="220"/>
      <c r="C43" s="220"/>
      <c r="D43" s="220"/>
      <c r="E43" s="220"/>
      <c r="F43" s="220"/>
      <c r="G43" s="220"/>
      <c r="H43" t="s">
        <v>2</v>
      </c>
    </row>
    <row r="44" spans="1:8" ht="12.75">
      <c r="A44" s="70"/>
      <c r="B44" s="220"/>
      <c r="C44" s="220"/>
      <c r="D44" s="220"/>
      <c r="E44" s="220"/>
      <c r="F44" s="220"/>
      <c r="G44" s="220"/>
      <c r="H44" t="s">
        <v>2</v>
      </c>
    </row>
    <row r="45" spans="1:8" ht="0.75" customHeight="1">
      <c r="A45" s="70"/>
      <c r="B45" s="220"/>
      <c r="C45" s="220"/>
      <c r="D45" s="220"/>
      <c r="E45" s="220"/>
      <c r="F45" s="220"/>
      <c r="G45" s="220"/>
      <c r="H45" t="s">
        <v>2</v>
      </c>
    </row>
    <row r="46" spans="2:7" ht="12.75">
      <c r="B46" s="212"/>
      <c r="C46" s="212"/>
      <c r="D46" s="212"/>
      <c r="E46" s="212"/>
      <c r="F46" s="212"/>
      <c r="G46" s="212"/>
    </row>
    <row r="47" spans="2:7" ht="12.75">
      <c r="B47" s="212"/>
      <c r="C47" s="212"/>
      <c r="D47" s="212"/>
      <c r="E47" s="212"/>
      <c r="F47" s="212"/>
      <c r="G47" s="212"/>
    </row>
    <row r="48" spans="2:7" ht="12.75">
      <c r="B48" s="212"/>
      <c r="C48" s="212"/>
      <c r="D48" s="212"/>
      <c r="E48" s="212"/>
      <c r="F48" s="212"/>
      <c r="G48" s="212"/>
    </row>
    <row r="49" spans="2:7" ht="12.75">
      <c r="B49" s="212"/>
      <c r="C49" s="212"/>
      <c r="D49" s="212"/>
      <c r="E49" s="212"/>
      <c r="F49" s="212"/>
      <c r="G49" s="212"/>
    </row>
    <row r="50" spans="2:7" ht="12.75">
      <c r="B50" s="212"/>
      <c r="C50" s="212"/>
      <c r="D50" s="212"/>
      <c r="E50" s="212"/>
      <c r="F50" s="212"/>
      <c r="G50" s="212"/>
    </row>
    <row r="51" spans="2:7" ht="12.75">
      <c r="B51" s="212"/>
      <c r="C51" s="212"/>
      <c r="D51" s="212"/>
      <c r="E51" s="212"/>
      <c r="F51" s="212"/>
      <c r="G51" s="212"/>
    </row>
    <row r="52" spans="2:7" ht="12.75">
      <c r="B52" s="212"/>
      <c r="C52" s="212"/>
      <c r="D52" s="212"/>
      <c r="E52" s="212"/>
      <c r="F52" s="212"/>
      <c r="G52" s="212"/>
    </row>
    <row r="53" spans="2:7" ht="12.75">
      <c r="B53" s="212"/>
      <c r="C53" s="212"/>
      <c r="D53" s="212"/>
      <c r="E53" s="212"/>
      <c r="F53" s="212"/>
      <c r="G53" s="212"/>
    </row>
    <row r="54" spans="2:7" ht="12.75">
      <c r="B54" s="212"/>
      <c r="C54" s="212"/>
      <c r="D54" s="212"/>
      <c r="E54" s="212"/>
      <c r="F54" s="212"/>
      <c r="G54" s="212"/>
    </row>
    <row r="55" spans="2:7" ht="12.75">
      <c r="B55" s="212"/>
      <c r="C55" s="212"/>
      <c r="D55" s="212"/>
      <c r="E55" s="212"/>
      <c r="F55" s="212"/>
      <c r="G55" s="212"/>
    </row>
  </sheetData>
  <sheetProtection/>
  <mergeCells count="15">
    <mergeCell ref="C8:D8"/>
    <mergeCell ref="C9:D9"/>
    <mergeCell ref="E12:G12"/>
    <mergeCell ref="B46:G46"/>
    <mergeCell ref="B47:G47"/>
    <mergeCell ref="B48:G48"/>
    <mergeCell ref="B37:G45"/>
    <mergeCell ref="C11:D12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workbookViewId="0" topLeftCell="A1">
      <selection activeCell="G13" sqref="G1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22.375" style="0" customWidth="1"/>
    <col min="5" max="5" width="11.25390625" style="0" customWidth="1"/>
    <col min="6" max="8" width="12.75390625" style="0" bestFit="1" customWidth="1"/>
    <col min="9" max="9" width="10.75390625" style="0" customWidth="1"/>
  </cols>
  <sheetData>
    <row r="1" spans="1:10" ht="13.5" thickTop="1">
      <c r="A1" s="232" t="s">
        <v>97</v>
      </c>
      <c r="B1" s="234"/>
      <c r="C1" s="242" t="str">
        <f>CONCATENATE(nazevobjektu)</f>
        <v>KLIMATIZACE V BUDOVĚ SVS </v>
      </c>
      <c r="D1" s="72"/>
      <c r="E1" s="73"/>
      <c r="F1" s="72"/>
      <c r="G1" s="173"/>
      <c r="H1" s="74" t="s">
        <v>36</v>
      </c>
      <c r="I1" s="175" t="str">
        <f>Zakazka</f>
        <v>01P21</v>
      </c>
      <c r="J1" s="174"/>
    </row>
    <row r="2" spans="1:9" ht="12.75">
      <c r="A2" s="227" t="s">
        <v>88</v>
      </c>
      <c r="B2" s="228"/>
      <c r="C2" s="190" t="str">
        <f>CONCATENATE(nazevstavby)</f>
        <v>ul. Na Obvodu 51, Ostrava - Vítkovice</v>
      </c>
      <c r="D2" s="132"/>
      <c r="E2" s="133"/>
      <c r="F2" s="132"/>
      <c r="G2" s="191"/>
      <c r="H2" s="192" t="s">
        <v>76</v>
      </c>
      <c r="I2" s="193"/>
    </row>
    <row r="3" spans="1:10" ht="13.5" thickBot="1">
      <c r="A3" s="229" t="s">
        <v>78</v>
      </c>
      <c r="B3" s="230"/>
      <c r="C3" s="188" t="str">
        <f>CONCATENATE(Projektant)</f>
        <v>Krajská veterinární správa pro MSK
</v>
      </c>
      <c r="D3" s="76"/>
      <c r="E3" s="77"/>
      <c r="F3" s="76"/>
      <c r="G3" s="189"/>
      <c r="H3" s="207" t="s">
        <v>200</v>
      </c>
      <c r="I3" s="198"/>
      <c r="J3" s="174"/>
    </row>
    <row r="4" ht="13.5" thickTop="1">
      <c r="F4" s="9"/>
    </row>
    <row r="5" spans="1:9" ht="19.5" customHeight="1">
      <c r="A5" s="78" t="s">
        <v>37</v>
      </c>
      <c r="B5" s="79"/>
      <c r="C5" s="79"/>
      <c r="D5" s="79"/>
      <c r="E5" s="80"/>
      <c r="F5" s="79"/>
      <c r="G5" s="79"/>
      <c r="H5" s="79"/>
      <c r="I5" s="79"/>
    </row>
    <row r="6" ht="13.5" thickBot="1"/>
    <row r="7" spans="1:9" s="9" customFormat="1" ht="13.5" thickBot="1">
      <c r="A7" s="81" t="s">
        <v>69</v>
      </c>
      <c r="B7" s="82" t="s">
        <v>38</v>
      </c>
      <c r="C7" s="82"/>
      <c r="D7" s="83"/>
      <c r="E7" s="84" t="s">
        <v>39</v>
      </c>
      <c r="F7" s="85" t="s">
        <v>40</v>
      </c>
      <c r="G7" s="85" t="s">
        <v>41</v>
      </c>
      <c r="H7" s="85" t="s">
        <v>42</v>
      </c>
      <c r="I7" s="86" t="s">
        <v>19</v>
      </c>
    </row>
    <row r="8" spans="1:9" s="9" customFormat="1" ht="12.75">
      <c r="A8" s="148">
        <v>1</v>
      </c>
      <c r="B8" s="145" t="s">
        <v>202</v>
      </c>
      <c r="C8" s="146"/>
      <c r="D8" s="147"/>
      <c r="E8" s="143"/>
      <c r="F8" s="197">
        <f>SUM(Položky!H96)</f>
        <v>0</v>
      </c>
      <c r="G8" s="143"/>
      <c r="H8" s="143"/>
      <c r="I8" s="143"/>
    </row>
    <row r="9" spans="1:9" s="9" customFormat="1" ht="12.75">
      <c r="A9" s="148">
        <v>2</v>
      </c>
      <c r="B9" s="145" t="s">
        <v>101</v>
      </c>
      <c r="C9" s="146"/>
      <c r="D9" s="147"/>
      <c r="E9" s="143"/>
      <c r="F9" s="197">
        <f>SUM(Položky!H121)</f>
        <v>0</v>
      </c>
      <c r="G9" s="143"/>
      <c r="H9" s="143"/>
      <c r="I9" s="143"/>
    </row>
    <row r="10" spans="1:9" s="9" customFormat="1" ht="12.75">
      <c r="A10" s="148">
        <v>3</v>
      </c>
      <c r="B10" s="145" t="s">
        <v>102</v>
      </c>
      <c r="C10" s="146"/>
      <c r="D10" s="147"/>
      <c r="E10" s="143"/>
      <c r="F10" s="197">
        <f>SUM(Položky!H129)</f>
        <v>0</v>
      </c>
      <c r="G10" s="143"/>
      <c r="H10" s="143"/>
      <c r="I10" s="143"/>
    </row>
    <row r="11" spans="1:9" s="9" customFormat="1" ht="12.75">
      <c r="A11" s="148">
        <v>4</v>
      </c>
      <c r="B11" s="145" t="s">
        <v>103</v>
      </c>
      <c r="C11" s="146"/>
      <c r="D11" s="147"/>
      <c r="E11" s="143"/>
      <c r="F11" s="143">
        <f>SUM(Položky!H136)</f>
        <v>0</v>
      </c>
      <c r="G11" s="143"/>
      <c r="H11" s="143"/>
      <c r="I11" s="143"/>
    </row>
    <row r="12" spans="1:9" s="9" customFormat="1" ht="13.5" thickBot="1">
      <c r="A12" s="148">
        <v>5</v>
      </c>
      <c r="B12" s="145" t="s">
        <v>104</v>
      </c>
      <c r="C12" s="146"/>
      <c r="D12" s="147"/>
      <c r="E12" s="143"/>
      <c r="F12" s="143">
        <f>SUM(Položky!H140)</f>
        <v>0</v>
      </c>
      <c r="G12" s="143"/>
      <c r="H12" s="143"/>
      <c r="I12" s="143"/>
    </row>
    <row r="13" spans="1:9" s="90" customFormat="1" ht="13.5" thickBot="1">
      <c r="A13" s="87"/>
      <c r="B13" s="88" t="s">
        <v>43</v>
      </c>
      <c r="C13" s="88"/>
      <c r="D13" s="89"/>
      <c r="E13" s="144">
        <f>SUM(E8:E12)</f>
        <v>0</v>
      </c>
      <c r="F13" s="144">
        <f>SUM(F8:F12)</f>
        <v>0</v>
      </c>
      <c r="G13" s="144">
        <f>SUM(G8:G12)</f>
        <v>0</v>
      </c>
      <c r="H13" s="144">
        <f>SUM(H8:H12)</f>
        <v>0</v>
      </c>
      <c r="I13" s="144">
        <f>SUM(I8:I12)</f>
        <v>0</v>
      </c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  <row r="15" spans="1:57" ht="19.5" customHeight="1">
      <c r="A15" s="79" t="s">
        <v>44</v>
      </c>
      <c r="B15" s="79"/>
      <c r="C15" s="79"/>
      <c r="D15" s="79"/>
      <c r="E15" s="79"/>
      <c r="F15" s="79"/>
      <c r="G15" s="91"/>
      <c r="H15" s="79"/>
      <c r="I15" s="79"/>
      <c r="BA15" s="30"/>
      <c r="BB15" s="30"/>
      <c r="BC15" s="30"/>
      <c r="BD15" s="30"/>
      <c r="BE15" s="30"/>
    </row>
    <row r="16" ht="13.5" thickBot="1"/>
    <row r="17" spans="1:9" ht="12.75">
      <c r="A17" s="92" t="s">
        <v>45</v>
      </c>
      <c r="B17" s="93"/>
      <c r="C17" s="93"/>
      <c r="D17" s="94"/>
      <c r="E17" s="95" t="s">
        <v>46</v>
      </c>
      <c r="F17" s="96" t="s">
        <v>47</v>
      </c>
      <c r="G17" s="97" t="s">
        <v>48</v>
      </c>
      <c r="H17" s="98"/>
      <c r="I17" s="99" t="s">
        <v>46</v>
      </c>
    </row>
    <row r="18" spans="1:53" ht="12.75">
      <c r="A18" s="100" t="s">
        <v>58</v>
      </c>
      <c r="B18" s="101"/>
      <c r="C18" s="101"/>
      <c r="D18" s="102"/>
      <c r="E18" s="103">
        <v>0</v>
      </c>
      <c r="F18" s="104">
        <v>0</v>
      </c>
      <c r="G18" s="105">
        <f aca="true" t="shared" si="0" ref="G18:G25">CHOOSE(BA18+1,HSV+PSV,HSV+PSV+Mont,HSV+PSV+Dodavka+Mont,HSV,PSV,Mont,Dodavka,Mont+Dodavka,0)</f>
        <v>0</v>
      </c>
      <c r="H18" s="106"/>
      <c r="I18" s="107">
        <f aca="true" t="shared" si="1" ref="I18:I25">E18+F18*G18/100</f>
        <v>0</v>
      </c>
      <c r="BA18">
        <v>0</v>
      </c>
    </row>
    <row r="19" spans="1:53" ht="12.75">
      <c r="A19" s="100" t="s">
        <v>59</v>
      </c>
      <c r="B19" s="101"/>
      <c r="C19" s="101"/>
      <c r="D19" s="102"/>
      <c r="E19" s="103">
        <v>0</v>
      </c>
      <c r="F19" s="104">
        <v>0</v>
      </c>
      <c r="G19" s="105">
        <f t="shared" si="0"/>
        <v>0</v>
      </c>
      <c r="H19" s="106"/>
      <c r="I19" s="107">
        <f t="shared" si="1"/>
        <v>0</v>
      </c>
      <c r="BA19">
        <v>0</v>
      </c>
    </row>
    <row r="20" spans="1:53" ht="12.75">
      <c r="A20" s="100" t="s">
        <v>60</v>
      </c>
      <c r="B20" s="101"/>
      <c r="C20" s="101"/>
      <c r="D20" s="102"/>
      <c r="E20" s="103">
        <v>0</v>
      </c>
      <c r="F20" s="104">
        <v>0</v>
      </c>
      <c r="G20" s="105">
        <f t="shared" si="0"/>
        <v>0</v>
      </c>
      <c r="H20" s="106"/>
      <c r="I20" s="107">
        <f t="shared" si="1"/>
        <v>0</v>
      </c>
      <c r="BA20">
        <v>0</v>
      </c>
    </row>
    <row r="21" spans="1:53" ht="12.75">
      <c r="A21" s="100" t="s">
        <v>61</v>
      </c>
      <c r="B21" s="101"/>
      <c r="C21" s="101"/>
      <c r="D21" s="102"/>
      <c r="E21" s="103">
        <v>0</v>
      </c>
      <c r="F21" s="104">
        <v>3.6</v>
      </c>
      <c r="G21" s="105">
        <f t="shared" si="0"/>
        <v>0</v>
      </c>
      <c r="H21" s="106"/>
      <c r="I21" s="107">
        <f t="shared" si="1"/>
        <v>0</v>
      </c>
      <c r="BA21">
        <v>0</v>
      </c>
    </row>
    <row r="22" spans="1:53" ht="12.75">
      <c r="A22" s="100" t="s">
        <v>62</v>
      </c>
      <c r="B22" s="101"/>
      <c r="C22" s="101"/>
      <c r="D22" s="102"/>
      <c r="E22" s="103">
        <v>0</v>
      </c>
      <c r="F22" s="104">
        <v>0</v>
      </c>
      <c r="G22" s="105">
        <f t="shared" si="0"/>
        <v>0</v>
      </c>
      <c r="H22" s="106"/>
      <c r="I22" s="107">
        <f t="shared" si="1"/>
        <v>0</v>
      </c>
      <c r="BA22">
        <v>1</v>
      </c>
    </row>
    <row r="23" spans="1:53" ht="12.75">
      <c r="A23" s="100" t="s">
        <v>63</v>
      </c>
      <c r="B23" s="101"/>
      <c r="C23" s="101"/>
      <c r="D23" s="102"/>
      <c r="E23" s="103">
        <v>0</v>
      </c>
      <c r="F23" s="104">
        <v>0</v>
      </c>
      <c r="G23" s="105">
        <f t="shared" si="0"/>
        <v>0</v>
      </c>
      <c r="H23" s="106"/>
      <c r="I23" s="107">
        <f t="shared" si="1"/>
        <v>0</v>
      </c>
      <c r="BA23">
        <v>1</v>
      </c>
    </row>
    <row r="24" spans="1:53" ht="12.75">
      <c r="A24" s="100" t="s">
        <v>64</v>
      </c>
      <c r="B24" s="101"/>
      <c r="C24" s="101"/>
      <c r="D24" s="102"/>
      <c r="E24" s="103">
        <v>0</v>
      </c>
      <c r="F24" s="104">
        <v>0</v>
      </c>
      <c r="G24" s="105">
        <f t="shared" si="0"/>
        <v>0</v>
      </c>
      <c r="H24" s="106"/>
      <c r="I24" s="107">
        <f t="shared" si="1"/>
        <v>0</v>
      </c>
      <c r="BA24">
        <v>2</v>
      </c>
    </row>
    <row r="25" spans="1:53" ht="12.75">
      <c r="A25" s="100" t="s">
        <v>65</v>
      </c>
      <c r="B25" s="101"/>
      <c r="C25" s="101"/>
      <c r="D25" s="102"/>
      <c r="E25" s="103">
        <v>0</v>
      </c>
      <c r="F25" s="104">
        <v>0</v>
      </c>
      <c r="G25" s="105">
        <f t="shared" si="0"/>
        <v>0</v>
      </c>
      <c r="H25" s="106"/>
      <c r="I25" s="107">
        <f t="shared" si="1"/>
        <v>0</v>
      </c>
      <c r="BA25">
        <v>2</v>
      </c>
    </row>
    <row r="26" spans="1:9" ht="13.5" thickBot="1">
      <c r="A26" s="108"/>
      <c r="B26" s="109" t="s">
        <v>49</v>
      </c>
      <c r="C26" s="110"/>
      <c r="D26" s="111"/>
      <c r="E26" s="112"/>
      <c r="F26" s="113"/>
      <c r="G26" s="113"/>
      <c r="H26" s="225">
        <f>SUM(I18:I25)</f>
        <v>0</v>
      </c>
      <c r="I26" s="226"/>
    </row>
    <row r="28" spans="2:9" ht="12.75">
      <c r="B28" s="90"/>
      <c r="F28" s="114"/>
      <c r="G28" s="115"/>
      <c r="H28" s="115"/>
      <c r="I28" s="116"/>
    </row>
    <row r="29" spans="6:9" ht="12.75">
      <c r="F29" s="114"/>
      <c r="G29" s="115"/>
      <c r="H29" s="115"/>
      <c r="I29" s="116"/>
    </row>
    <row r="30" spans="6:9" ht="12.75">
      <c r="F30" s="114"/>
      <c r="G30" s="115"/>
      <c r="H30" s="115"/>
      <c r="I30" s="116"/>
    </row>
    <row r="31" spans="6:9" ht="12.75">
      <c r="F31" s="114"/>
      <c r="G31" s="115"/>
      <c r="H31" s="115"/>
      <c r="I31" s="116"/>
    </row>
    <row r="32" spans="6:9" ht="12.75">
      <c r="F32" s="114"/>
      <c r="G32" s="115"/>
      <c r="H32" s="115"/>
      <c r="I32" s="116"/>
    </row>
    <row r="33" spans="6:9" ht="12.75">
      <c r="F33" s="114"/>
      <c r="G33" s="115"/>
      <c r="H33" s="115"/>
      <c r="I33" s="116"/>
    </row>
    <row r="34" spans="6:9" ht="12.75">
      <c r="F34" s="114"/>
      <c r="G34" s="115"/>
      <c r="H34" s="115"/>
      <c r="I34" s="116"/>
    </row>
    <row r="35" spans="6:9" ht="12.75">
      <c r="F35" s="114"/>
      <c r="G35" s="115"/>
      <c r="H35" s="115"/>
      <c r="I35" s="116"/>
    </row>
    <row r="36" spans="6:9" ht="12.75">
      <c r="F36" s="114"/>
      <c r="G36" s="115"/>
      <c r="H36" s="115"/>
      <c r="I36" s="116"/>
    </row>
    <row r="37" spans="6:9" ht="12.75">
      <c r="F37" s="114"/>
      <c r="G37" s="115"/>
      <c r="H37" s="115"/>
      <c r="I37" s="116"/>
    </row>
    <row r="38" spans="6:9" ht="12.75">
      <c r="F38" s="114"/>
      <c r="G38" s="115"/>
      <c r="H38" s="115"/>
      <c r="I38" s="116"/>
    </row>
    <row r="39" spans="6:9" ht="12.75">
      <c r="F39" s="114"/>
      <c r="G39" s="115"/>
      <c r="H39" s="115"/>
      <c r="I39" s="116"/>
    </row>
    <row r="40" spans="6:9" ht="12.75">
      <c r="F40" s="114"/>
      <c r="G40" s="115"/>
      <c r="H40" s="115"/>
      <c r="I40" s="116"/>
    </row>
    <row r="41" spans="6:9" ht="12.75">
      <c r="F41" s="114"/>
      <c r="G41" s="115"/>
      <c r="H41" s="115"/>
      <c r="I41" s="116"/>
    </row>
    <row r="42" spans="6:9" ht="12.75">
      <c r="F42" s="114"/>
      <c r="G42" s="115"/>
      <c r="H42" s="115"/>
      <c r="I42" s="116"/>
    </row>
    <row r="43" spans="6:9" ht="12.75">
      <c r="F43" s="114"/>
      <c r="G43" s="115"/>
      <c r="H43" s="115"/>
      <c r="I43" s="116"/>
    </row>
    <row r="44" spans="6:9" ht="12.75">
      <c r="F44" s="114"/>
      <c r="G44" s="115"/>
      <c r="H44" s="115"/>
      <c r="I44" s="116"/>
    </row>
    <row r="45" spans="6:9" ht="12.75">
      <c r="F45" s="114"/>
      <c r="G45" s="115"/>
      <c r="H45" s="115"/>
      <c r="I45" s="116"/>
    </row>
    <row r="46" spans="6:9" ht="12.75">
      <c r="F46" s="114"/>
      <c r="G46" s="115"/>
      <c r="H46" s="115"/>
      <c r="I46" s="116"/>
    </row>
    <row r="47" spans="6:9" ht="12.75">
      <c r="F47" s="114"/>
      <c r="G47" s="115"/>
      <c r="H47" s="115"/>
      <c r="I47" s="116"/>
    </row>
    <row r="48" spans="6:9" ht="12.75">
      <c r="F48" s="114"/>
      <c r="G48" s="115"/>
      <c r="H48" s="115"/>
      <c r="I48" s="116"/>
    </row>
    <row r="49" spans="6:9" ht="12.75">
      <c r="F49" s="114"/>
      <c r="G49" s="115"/>
      <c r="H49" s="115"/>
      <c r="I49" s="116"/>
    </row>
    <row r="50" spans="6:9" ht="12.75">
      <c r="F50" s="114"/>
      <c r="G50" s="115"/>
      <c r="H50" s="115"/>
      <c r="I50" s="116"/>
    </row>
    <row r="51" spans="6:9" ht="12.75">
      <c r="F51" s="114"/>
      <c r="G51" s="115"/>
      <c r="H51" s="115"/>
      <c r="I51" s="116"/>
    </row>
    <row r="52" spans="6:9" ht="12.75">
      <c r="F52" s="114"/>
      <c r="G52" s="115"/>
      <c r="H52" s="115"/>
      <c r="I52" s="116"/>
    </row>
    <row r="53" spans="6:9" ht="12.75">
      <c r="F53" s="114"/>
      <c r="G53" s="115"/>
      <c r="H53" s="115"/>
      <c r="I53" s="116"/>
    </row>
    <row r="54" spans="6:9" ht="12.75">
      <c r="F54" s="114"/>
      <c r="G54" s="115"/>
      <c r="H54" s="115"/>
      <c r="I54" s="116"/>
    </row>
    <row r="55" spans="6:9" ht="12.75">
      <c r="F55" s="114"/>
      <c r="G55" s="115"/>
      <c r="H55" s="115"/>
      <c r="I55" s="116"/>
    </row>
    <row r="56" spans="6:9" ht="12.75">
      <c r="F56" s="114"/>
      <c r="G56" s="115"/>
      <c r="H56" s="115"/>
      <c r="I56" s="116"/>
    </row>
    <row r="57" spans="6:9" ht="12.75">
      <c r="F57" s="114"/>
      <c r="G57" s="115"/>
      <c r="H57" s="115"/>
      <c r="I57" s="116"/>
    </row>
    <row r="58" spans="6:9" ht="12.75">
      <c r="F58" s="114"/>
      <c r="G58" s="115"/>
      <c r="H58" s="115"/>
      <c r="I58" s="116"/>
    </row>
    <row r="59" spans="6:9" ht="12.75">
      <c r="F59" s="114"/>
      <c r="G59" s="115"/>
      <c r="H59" s="115"/>
      <c r="I59" s="116"/>
    </row>
    <row r="60" spans="6:9" ht="12.75">
      <c r="F60" s="114"/>
      <c r="G60" s="115"/>
      <c r="H60" s="115"/>
      <c r="I60" s="116"/>
    </row>
    <row r="61" spans="6:9" ht="12.75">
      <c r="F61" s="114"/>
      <c r="G61" s="115"/>
      <c r="H61" s="115"/>
      <c r="I61" s="116"/>
    </row>
    <row r="62" spans="6:9" ht="12.75">
      <c r="F62" s="114"/>
      <c r="G62" s="115"/>
      <c r="H62" s="115"/>
      <c r="I62" s="116"/>
    </row>
    <row r="63" spans="6:9" ht="12.75">
      <c r="F63" s="114"/>
      <c r="G63" s="115"/>
      <c r="H63" s="115"/>
      <c r="I63" s="116"/>
    </row>
    <row r="64" spans="6:9" ht="12.75">
      <c r="F64" s="114"/>
      <c r="G64" s="115"/>
      <c r="H64" s="115"/>
      <c r="I64" s="116"/>
    </row>
    <row r="65" spans="6:9" ht="12.75">
      <c r="F65" s="114"/>
      <c r="G65" s="115"/>
      <c r="H65" s="115"/>
      <c r="I65" s="116"/>
    </row>
    <row r="66" spans="6:9" ht="12.75">
      <c r="F66" s="114"/>
      <c r="G66" s="115"/>
      <c r="H66" s="115"/>
      <c r="I66" s="116"/>
    </row>
    <row r="67" spans="6:9" ht="12.75">
      <c r="F67" s="114"/>
      <c r="G67" s="115"/>
      <c r="H67" s="115"/>
      <c r="I67" s="116"/>
    </row>
    <row r="68" spans="6:9" ht="12.75">
      <c r="F68" s="114"/>
      <c r="G68" s="115"/>
      <c r="H68" s="115"/>
      <c r="I68" s="116"/>
    </row>
    <row r="69" spans="6:9" ht="12.75">
      <c r="F69" s="114"/>
      <c r="G69" s="115"/>
      <c r="H69" s="115"/>
      <c r="I69" s="116"/>
    </row>
    <row r="70" spans="6:9" ht="12.75">
      <c r="F70" s="114"/>
      <c r="G70" s="115"/>
      <c r="H70" s="115"/>
      <c r="I70" s="116"/>
    </row>
    <row r="71" spans="6:9" ht="12.75">
      <c r="F71" s="114"/>
      <c r="G71" s="115"/>
      <c r="H71" s="115"/>
      <c r="I71" s="116"/>
    </row>
    <row r="72" spans="6:9" ht="12.75">
      <c r="F72" s="114"/>
      <c r="G72" s="115"/>
      <c r="H72" s="115"/>
      <c r="I72" s="116"/>
    </row>
    <row r="73" spans="6:9" ht="12.75">
      <c r="F73" s="114"/>
      <c r="G73" s="115"/>
      <c r="H73" s="115"/>
      <c r="I73" s="116"/>
    </row>
    <row r="74" spans="6:9" ht="12.75">
      <c r="F74" s="114"/>
      <c r="G74" s="115"/>
      <c r="H74" s="115"/>
      <c r="I74" s="116"/>
    </row>
    <row r="75" spans="6:9" ht="12.75">
      <c r="F75" s="114"/>
      <c r="G75" s="115"/>
      <c r="H75" s="115"/>
      <c r="I75" s="116"/>
    </row>
    <row r="76" spans="6:9" ht="12.75">
      <c r="F76" s="114"/>
      <c r="G76" s="115"/>
      <c r="H76" s="115"/>
      <c r="I76" s="116"/>
    </row>
    <row r="77" spans="6:9" ht="12.75">
      <c r="F77" s="114"/>
      <c r="G77" s="115"/>
      <c r="H77" s="115"/>
      <c r="I77" s="116"/>
    </row>
  </sheetData>
  <sheetProtection/>
  <mergeCells count="4">
    <mergeCell ref="H26:I26"/>
    <mergeCell ref="A1:B1"/>
    <mergeCell ref="A2:B2"/>
    <mergeCell ref="A3:B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&amp;CStrana &amp;P</oddFooter>
  </headerFooter>
  <ignoredErrors>
    <ignoredError sqref="I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showGridLines="0" showZeros="0" zoomScaleSheetLayoutView="140" workbookViewId="0" topLeftCell="A1">
      <selection activeCell="H139" sqref="H139"/>
    </sheetView>
  </sheetViews>
  <sheetFormatPr defaultColWidth="9.00390625" defaultRowHeight="12.75"/>
  <cols>
    <col min="1" max="1" width="5.375" style="117" bestFit="1" customWidth="1"/>
    <col min="2" max="2" width="7.00390625" style="117" customWidth="1"/>
    <col min="3" max="3" width="12.00390625" style="117" customWidth="1"/>
    <col min="4" max="4" width="49.25390625" style="117" customWidth="1"/>
    <col min="5" max="5" width="5.875" style="117" bestFit="1" customWidth="1"/>
    <col min="6" max="6" width="9.75390625" style="123" bestFit="1" customWidth="1"/>
    <col min="7" max="7" width="8.625" style="117" bestFit="1" customWidth="1"/>
    <col min="8" max="8" width="14.875" style="117" customWidth="1"/>
    <col min="9" max="9" width="9.125" style="117" customWidth="1"/>
    <col min="10" max="10" width="10.625" style="117" bestFit="1" customWidth="1"/>
    <col min="11" max="12" width="12.625" style="117" bestFit="1" customWidth="1"/>
    <col min="13" max="13" width="75.25390625" style="117" customWidth="1"/>
    <col min="14" max="16384" width="9.125" style="117" customWidth="1"/>
  </cols>
  <sheetData>
    <row r="1" spans="1:8" ht="18">
      <c r="A1" s="231" t="s">
        <v>66</v>
      </c>
      <c r="B1" s="231"/>
      <c r="C1" s="231"/>
      <c r="D1" s="231"/>
      <c r="E1" s="231"/>
      <c r="F1" s="231"/>
      <c r="G1" s="231"/>
      <c r="H1" s="231"/>
    </row>
    <row r="2" spans="3:8" ht="14.25" customHeight="1" thickBot="1">
      <c r="C2" s="118"/>
      <c r="D2" s="119"/>
      <c r="E2" s="119"/>
      <c r="F2" s="120"/>
      <c r="G2" s="119"/>
      <c r="H2" s="160"/>
    </row>
    <row r="3" spans="1:9" ht="13.5" thickTop="1">
      <c r="A3" s="232" t="s">
        <v>3</v>
      </c>
      <c r="B3" s="233"/>
      <c r="C3" s="234"/>
      <c r="D3" s="71" t="str">
        <f>CONCATENATE(nazevobjektu)</f>
        <v>KLIMATIZACE V BUDOVĚ SVS </v>
      </c>
      <c r="E3" s="72"/>
      <c r="F3" s="172"/>
      <c r="G3" s="196" t="s">
        <v>0</v>
      </c>
      <c r="H3" s="175" t="str">
        <f>Zakazka</f>
        <v>01P21</v>
      </c>
      <c r="I3" s="151"/>
    </row>
    <row r="4" spans="1:9" ht="12.75">
      <c r="A4" s="227" t="s">
        <v>88</v>
      </c>
      <c r="B4" s="238"/>
      <c r="C4" s="239"/>
      <c r="D4" s="187" t="str">
        <f>CONCATENATE(nazevstavby)</f>
        <v>ul. Na Obvodu 51, Ostrava - Vítkovice</v>
      </c>
      <c r="E4" s="132"/>
      <c r="F4" s="133"/>
      <c r="G4" s="195" t="s">
        <v>76</v>
      </c>
      <c r="H4" s="194"/>
      <c r="I4" s="151"/>
    </row>
    <row r="5" spans="1:9" ht="13.5" thickBot="1">
      <c r="A5" s="235" t="s">
        <v>78</v>
      </c>
      <c r="B5" s="236"/>
      <c r="C5" s="237"/>
      <c r="D5" s="75" t="str">
        <f>CONCATENATE(Projektant)</f>
        <v>Krajská veterinární správa pro MSK
</v>
      </c>
      <c r="E5" s="75"/>
      <c r="F5" s="171"/>
      <c r="G5" s="199" t="s">
        <v>100</v>
      </c>
      <c r="H5" s="200"/>
      <c r="I5" s="151"/>
    </row>
    <row r="6" spans="1:4" ht="13.5" thickTop="1">
      <c r="A6" s="121"/>
      <c r="B6" s="121"/>
      <c r="C6" s="122"/>
      <c r="D6" s="122"/>
    </row>
    <row r="7" spans="1:8" ht="24.75" customHeight="1">
      <c r="A7" s="124" t="s">
        <v>50</v>
      </c>
      <c r="B7" s="142" t="s">
        <v>73</v>
      </c>
      <c r="C7" s="125" t="s">
        <v>67</v>
      </c>
      <c r="D7" s="125" t="s">
        <v>68</v>
      </c>
      <c r="E7" s="125" t="s">
        <v>51</v>
      </c>
      <c r="F7" s="126" t="s">
        <v>71</v>
      </c>
      <c r="G7" s="125" t="s">
        <v>52</v>
      </c>
      <c r="H7" s="159" t="s">
        <v>72</v>
      </c>
    </row>
    <row r="8" spans="1:10" ht="12.75">
      <c r="A8" s="127" t="s">
        <v>53</v>
      </c>
      <c r="B8" s="127"/>
      <c r="C8" s="149">
        <f>Rekapitulace!A8</f>
        <v>1</v>
      </c>
      <c r="D8" s="128" t="str">
        <f>Rekapitulace!B8</f>
        <v>Klimatizace místností </v>
      </c>
      <c r="E8" s="129"/>
      <c r="F8" s="130"/>
      <c r="G8" s="130"/>
      <c r="H8" s="130"/>
      <c r="I8" s="131"/>
      <c r="J8" s="131"/>
    </row>
    <row r="9" spans="1:8" ht="56.25">
      <c r="A9" s="154">
        <v>1</v>
      </c>
      <c r="B9" s="164" t="s">
        <v>135</v>
      </c>
      <c r="C9" s="155"/>
      <c r="D9" s="169" t="s">
        <v>203</v>
      </c>
      <c r="E9" s="162" t="s">
        <v>70</v>
      </c>
      <c r="F9" s="183">
        <v>1</v>
      </c>
      <c r="G9" s="183">
        <v>0</v>
      </c>
      <c r="H9" s="163">
        <f>F9*G9</f>
        <v>0</v>
      </c>
    </row>
    <row r="10" spans="1:8" ht="12.75">
      <c r="A10" s="154">
        <v>2</v>
      </c>
      <c r="B10" s="164" t="s">
        <v>82</v>
      </c>
      <c r="C10" s="155" t="s">
        <v>224</v>
      </c>
      <c r="D10" s="169" t="s">
        <v>123</v>
      </c>
      <c r="E10" s="162" t="s">
        <v>57</v>
      </c>
      <c r="F10" s="183">
        <v>6</v>
      </c>
      <c r="G10" s="183">
        <v>0</v>
      </c>
      <c r="H10" s="163">
        <f aca="true" t="shared" si="0" ref="H10:H73">F10*G10</f>
        <v>0</v>
      </c>
    </row>
    <row r="11" spans="1:8" ht="22.5">
      <c r="A11" s="154">
        <v>3</v>
      </c>
      <c r="B11" s="164" t="s">
        <v>82</v>
      </c>
      <c r="C11" s="155"/>
      <c r="D11" s="169" t="s">
        <v>124</v>
      </c>
      <c r="E11" s="162" t="s">
        <v>142</v>
      </c>
      <c r="F11" s="183">
        <v>1</v>
      </c>
      <c r="G11" s="183">
        <v>0</v>
      </c>
      <c r="H11" s="163">
        <f t="shared" si="0"/>
        <v>0</v>
      </c>
    </row>
    <row r="12" spans="1:8" ht="12.75">
      <c r="A12" s="154">
        <v>4</v>
      </c>
      <c r="B12" s="164"/>
      <c r="C12" s="155" t="s">
        <v>223</v>
      </c>
      <c r="D12" s="169" t="s">
        <v>125</v>
      </c>
      <c r="E12" s="162" t="s">
        <v>83</v>
      </c>
      <c r="F12" s="183">
        <v>2</v>
      </c>
      <c r="G12" s="183">
        <v>0</v>
      </c>
      <c r="H12" s="163">
        <f t="shared" si="0"/>
        <v>0</v>
      </c>
    </row>
    <row r="13" spans="1:8" ht="12.75">
      <c r="A13" s="154">
        <v>5</v>
      </c>
      <c r="B13" s="164"/>
      <c r="C13" s="155" t="s">
        <v>138</v>
      </c>
      <c r="D13" s="169" t="s">
        <v>139</v>
      </c>
      <c r="E13" s="162" t="s">
        <v>70</v>
      </c>
      <c r="F13" s="183">
        <v>1</v>
      </c>
      <c r="G13" s="183">
        <v>0</v>
      </c>
      <c r="H13" s="163">
        <f t="shared" si="0"/>
        <v>0</v>
      </c>
    </row>
    <row r="14" spans="1:8" ht="22.5">
      <c r="A14" s="154">
        <v>6</v>
      </c>
      <c r="B14" s="164"/>
      <c r="C14" s="155" t="s">
        <v>225</v>
      </c>
      <c r="D14" s="169" t="s">
        <v>193</v>
      </c>
      <c r="E14" s="162" t="s">
        <v>90</v>
      </c>
      <c r="F14" s="183">
        <v>0.5</v>
      </c>
      <c r="G14" s="183">
        <v>0</v>
      </c>
      <c r="H14" s="163">
        <f t="shared" si="0"/>
        <v>0</v>
      </c>
    </row>
    <row r="15" spans="1:8" ht="22.5">
      <c r="A15" s="154">
        <v>7</v>
      </c>
      <c r="B15" s="164" t="s">
        <v>143</v>
      </c>
      <c r="C15" s="155"/>
      <c r="D15" s="169" t="s">
        <v>204</v>
      </c>
      <c r="E15" s="162" t="s">
        <v>70</v>
      </c>
      <c r="F15" s="183">
        <v>9</v>
      </c>
      <c r="G15" s="183">
        <v>0</v>
      </c>
      <c r="H15" s="163">
        <f t="shared" si="0"/>
        <v>0</v>
      </c>
    </row>
    <row r="16" spans="1:8" ht="22.5">
      <c r="A16" s="154">
        <v>8</v>
      </c>
      <c r="B16" s="164" t="s">
        <v>144</v>
      </c>
      <c r="C16" s="155"/>
      <c r="D16" s="169" t="s">
        <v>205</v>
      </c>
      <c r="E16" s="162" t="s">
        <v>70</v>
      </c>
      <c r="F16" s="183">
        <v>1</v>
      </c>
      <c r="G16" s="183">
        <v>0</v>
      </c>
      <c r="H16" s="163">
        <f t="shared" si="0"/>
        <v>0</v>
      </c>
    </row>
    <row r="17" spans="1:12" ht="12.75">
      <c r="A17" s="154">
        <v>9</v>
      </c>
      <c r="B17" s="164" t="s">
        <v>145</v>
      </c>
      <c r="C17" s="155"/>
      <c r="D17" s="169" t="s">
        <v>206</v>
      </c>
      <c r="E17" s="162" t="s">
        <v>70</v>
      </c>
      <c r="F17" s="183">
        <v>2</v>
      </c>
      <c r="G17" s="183">
        <v>0</v>
      </c>
      <c r="H17" s="163">
        <f t="shared" si="0"/>
        <v>0</v>
      </c>
      <c r="K17" s="134"/>
      <c r="L17" s="134"/>
    </row>
    <row r="18" spans="1:11" ht="12.75">
      <c r="A18" s="154">
        <v>10</v>
      </c>
      <c r="B18" s="164" t="s">
        <v>146</v>
      </c>
      <c r="C18" s="155"/>
      <c r="D18" s="169" t="s">
        <v>206</v>
      </c>
      <c r="E18" s="162" t="s">
        <v>70</v>
      </c>
      <c r="F18" s="183">
        <v>7</v>
      </c>
      <c r="G18" s="183">
        <v>0</v>
      </c>
      <c r="H18" s="163">
        <f t="shared" si="0"/>
        <v>0</v>
      </c>
      <c r="K18" s="134"/>
    </row>
    <row r="19" spans="1:8" ht="78.75">
      <c r="A19" s="154">
        <v>11</v>
      </c>
      <c r="B19" s="164" t="s">
        <v>82</v>
      </c>
      <c r="C19" s="155"/>
      <c r="D19" s="169" t="s">
        <v>230</v>
      </c>
      <c r="E19" s="162" t="s">
        <v>70</v>
      </c>
      <c r="F19" s="183">
        <f>SUM(F15:F16)</f>
        <v>10</v>
      </c>
      <c r="G19" s="183">
        <v>0</v>
      </c>
      <c r="H19" s="163">
        <f t="shared" si="0"/>
        <v>0</v>
      </c>
    </row>
    <row r="20" spans="1:8" ht="56.25">
      <c r="A20" s="154">
        <v>12</v>
      </c>
      <c r="B20" s="164" t="s">
        <v>82</v>
      </c>
      <c r="C20" s="205"/>
      <c r="D20" s="169" t="s">
        <v>227</v>
      </c>
      <c r="E20" s="206" t="s">
        <v>70</v>
      </c>
      <c r="F20" s="183">
        <v>1</v>
      </c>
      <c r="G20" s="183">
        <v>0</v>
      </c>
      <c r="H20" s="163">
        <f t="shared" si="0"/>
        <v>0</v>
      </c>
    </row>
    <row r="21" spans="1:8" ht="90">
      <c r="A21" s="154">
        <v>13</v>
      </c>
      <c r="B21" s="164" t="s">
        <v>82</v>
      </c>
      <c r="C21" s="205"/>
      <c r="D21" s="169" t="s">
        <v>228</v>
      </c>
      <c r="E21" s="206" t="s">
        <v>70</v>
      </c>
      <c r="F21" s="183">
        <v>1</v>
      </c>
      <c r="G21" s="183">
        <v>0</v>
      </c>
      <c r="H21" s="163">
        <f t="shared" si="0"/>
        <v>0</v>
      </c>
    </row>
    <row r="22" spans="1:8" ht="12.75">
      <c r="A22" s="154">
        <v>14</v>
      </c>
      <c r="B22" s="164"/>
      <c r="C22" s="155" t="s">
        <v>207</v>
      </c>
      <c r="D22" s="169" t="s">
        <v>208</v>
      </c>
      <c r="E22" s="162" t="s">
        <v>70</v>
      </c>
      <c r="F22" s="183">
        <f>SUM(F15)</f>
        <v>9</v>
      </c>
      <c r="G22" s="183">
        <v>0</v>
      </c>
      <c r="H22" s="163">
        <f t="shared" si="0"/>
        <v>0</v>
      </c>
    </row>
    <row r="23" spans="1:8" ht="12.75">
      <c r="A23" s="154">
        <v>15</v>
      </c>
      <c r="B23" s="164"/>
      <c r="C23" s="155" t="s">
        <v>209</v>
      </c>
      <c r="D23" s="169" t="s">
        <v>210</v>
      </c>
      <c r="E23" s="162" t="s">
        <v>70</v>
      </c>
      <c r="F23" s="183">
        <f>SUM(F16)</f>
        <v>1</v>
      </c>
      <c r="G23" s="183">
        <v>0</v>
      </c>
      <c r="H23" s="163">
        <f t="shared" si="0"/>
        <v>0</v>
      </c>
    </row>
    <row r="24" spans="1:11" ht="12.75">
      <c r="A24" s="154">
        <v>16</v>
      </c>
      <c r="B24" s="164"/>
      <c r="C24" s="155" t="s">
        <v>87</v>
      </c>
      <c r="D24" s="169" t="s">
        <v>152</v>
      </c>
      <c r="E24" s="162" t="s">
        <v>55</v>
      </c>
      <c r="F24" s="183">
        <v>0.5</v>
      </c>
      <c r="G24" s="183">
        <v>0</v>
      </c>
      <c r="H24" s="163">
        <f t="shared" si="0"/>
        <v>0</v>
      </c>
      <c r="K24" s="134"/>
    </row>
    <row r="25" spans="1:8" ht="12.75">
      <c r="A25" s="154">
        <v>17</v>
      </c>
      <c r="B25" s="164"/>
      <c r="C25" s="155" t="s">
        <v>159</v>
      </c>
      <c r="D25" s="185" t="s">
        <v>153</v>
      </c>
      <c r="E25" s="202" t="s">
        <v>56</v>
      </c>
      <c r="F25" s="203">
        <v>28</v>
      </c>
      <c r="G25" s="183">
        <v>0</v>
      </c>
      <c r="H25" s="163">
        <f t="shared" si="0"/>
        <v>0</v>
      </c>
    </row>
    <row r="26" spans="1:8" ht="12.75">
      <c r="A26" s="154">
        <v>18</v>
      </c>
      <c r="B26" s="164"/>
      <c r="C26" s="155" t="s">
        <v>160</v>
      </c>
      <c r="D26" s="185" t="s">
        <v>154</v>
      </c>
      <c r="E26" s="202" t="s">
        <v>56</v>
      </c>
      <c r="F26" s="203">
        <v>84</v>
      </c>
      <c r="G26" s="183">
        <v>0</v>
      </c>
      <c r="H26" s="163">
        <f t="shared" si="0"/>
        <v>0</v>
      </c>
    </row>
    <row r="27" spans="1:8" ht="12.75">
      <c r="A27" s="154">
        <v>19</v>
      </c>
      <c r="B27" s="164"/>
      <c r="C27" s="155" t="s">
        <v>161</v>
      </c>
      <c r="D27" s="185" t="s">
        <v>155</v>
      </c>
      <c r="E27" s="202" t="s">
        <v>56</v>
      </c>
      <c r="F27" s="203">
        <v>33</v>
      </c>
      <c r="G27" s="183">
        <v>0</v>
      </c>
      <c r="H27" s="163">
        <f t="shared" si="0"/>
        <v>0</v>
      </c>
    </row>
    <row r="28" spans="1:8" ht="12.75">
      <c r="A28" s="154">
        <v>20</v>
      </c>
      <c r="B28" s="164"/>
      <c r="C28" s="155" t="s">
        <v>162</v>
      </c>
      <c r="D28" s="185" t="s">
        <v>156</v>
      </c>
      <c r="E28" s="202" t="s">
        <v>56</v>
      </c>
      <c r="F28" s="203">
        <v>59</v>
      </c>
      <c r="G28" s="183">
        <v>0</v>
      </c>
      <c r="H28" s="163">
        <f t="shared" si="0"/>
        <v>0</v>
      </c>
    </row>
    <row r="29" spans="1:8" ht="12.75">
      <c r="A29" s="154">
        <v>21</v>
      </c>
      <c r="B29" s="164"/>
      <c r="C29" s="155" t="s">
        <v>163</v>
      </c>
      <c r="D29" s="185" t="s">
        <v>157</v>
      </c>
      <c r="E29" s="202" t="s">
        <v>56</v>
      </c>
      <c r="F29" s="203">
        <v>5</v>
      </c>
      <c r="G29" s="183">
        <v>0</v>
      </c>
      <c r="H29" s="163">
        <f t="shared" si="0"/>
        <v>0</v>
      </c>
    </row>
    <row r="30" spans="1:8" ht="12.75">
      <c r="A30" s="154">
        <v>22</v>
      </c>
      <c r="B30" s="164"/>
      <c r="C30" s="155" t="s">
        <v>126</v>
      </c>
      <c r="D30" s="185" t="s">
        <v>158</v>
      </c>
      <c r="E30" s="202" t="s">
        <v>56</v>
      </c>
      <c r="F30" s="203">
        <v>26</v>
      </c>
      <c r="G30" s="183">
        <v>0</v>
      </c>
      <c r="H30" s="163">
        <f t="shared" si="0"/>
        <v>0</v>
      </c>
    </row>
    <row r="31" spans="1:8" ht="12.75">
      <c r="A31" s="154">
        <v>23</v>
      </c>
      <c r="B31" s="164"/>
      <c r="C31" s="155" t="s">
        <v>132</v>
      </c>
      <c r="D31" s="185" t="s">
        <v>131</v>
      </c>
      <c r="E31" s="202" t="s">
        <v>55</v>
      </c>
      <c r="F31" s="203">
        <v>0.3</v>
      </c>
      <c r="G31" s="183">
        <v>0</v>
      </c>
      <c r="H31" s="163">
        <f t="shared" si="0"/>
        <v>0</v>
      </c>
    </row>
    <row r="32" spans="1:8" ht="22.5">
      <c r="A32" s="154">
        <v>24</v>
      </c>
      <c r="B32" s="164" t="s">
        <v>82</v>
      </c>
      <c r="C32" s="155"/>
      <c r="D32" s="185" t="s">
        <v>127</v>
      </c>
      <c r="E32" s="202" t="s">
        <v>56</v>
      </c>
      <c r="F32" s="203">
        <f>SUM(F30)</f>
        <v>26</v>
      </c>
      <c r="G32" s="183">
        <v>0</v>
      </c>
      <c r="H32" s="163">
        <f t="shared" si="0"/>
        <v>0</v>
      </c>
    </row>
    <row r="33" spans="1:8" ht="12.75">
      <c r="A33" s="154">
        <v>25</v>
      </c>
      <c r="B33" s="164" t="s">
        <v>82</v>
      </c>
      <c r="C33" s="155"/>
      <c r="D33" s="185" t="s">
        <v>128</v>
      </c>
      <c r="E33" s="202" t="s">
        <v>70</v>
      </c>
      <c r="F33" s="203">
        <v>4</v>
      </c>
      <c r="G33" s="183">
        <v>0</v>
      </c>
      <c r="H33" s="163">
        <f t="shared" si="0"/>
        <v>0</v>
      </c>
    </row>
    <row r="34" spans="1:8" ht="12.75">
      <c r="A34" s="154">
        <v>26</v>
      </c>
      <c r="B34" s="164"/>
      <c r="C34" s="155" t="s">
        <v>164</v>
      </c>
      <c r="D34" s="161" t="s">
        <v>129</v>
      </c>
      <c r="E34" s="162" t="s">
        <v>56</v>
      </c>
      <c r="F34" s="163">
        <f>SUM(F32:F32)</f>
        <v>26</v>
      </c>
      <c r="G34" s="183">
        <v>0</v>
      </c>
      <c r="H34" s="163">
        <f t="shared" si="0"/>
        <v>0</v>
      </c>
    </row>
    <row r="35" spans="1:8" ht="12.75">
      <c r="A35" s="154">
        <v>27</v>
      </c>
      <c r="B35" s="164"/>
      <c r="C35" s="155" t="s">
        <v>166</v>
      </c>
      <c r="D35" s="161" t="s">
        <v>165</v>
      </c>
      <c r="E35" s="162" t="s">
        <v>55</v>
      </c>
      <c r="F35" s="163">
        <v>0.01</v>
      </c>
      <c r="G35" s="183">
        <v>0</v>
      </c>
      <c r="H35" s="163">
        <f t="shared" si="0"/>
        <v>0</v>
      </c>
    </row>
    <row r="36" spans="1:8" ht="12.75">
      <c r="A36" s="154">
        <v>28</v>
      </c>
      <c r="B36" s="164"/>
      <c r="C36" s="155" t="s">
        <v>93</v>
      </c>
      <c r="D36" s="161" t="s">
        <v>95</v>
      </c>
      <c r="E36" s="162" t="s">
        <v>56</v>
      </c>
      <c r="F36" s="163">
        <f>SUM(F25:F30)</f>
        <v>235</v>
      </c>
      <c r="G36" s="183">
        <v>0</v>
      </c>
      <c r="H36" s="163">
        <f t="shared" si="0"/>
        <v>0</v>
      </c>
    </row>
    <row r="37" spans="1:8" ht="12.75">
      <c r="A37" s="154">
        <v>29</v>
      </c>
      <c r="B37" s="164"/>
      <c r="C37" s="155" t="s">
        <v>94</v>
      </c>
      <c r="D37" s="161" t="s">
        <v>133</v>
      </c>
      <c r="E37" s="162" t="s">
        <v>86</v>
      </c>
      <c r="F37" s="163">
        <v>1</v>
      </c>
      <c r="G37" s="183">
        <v>0</v>
      </c>
      <c r="H37" s="163">
        <f t="shared" si="0"/>
        <v>0</v>
      </c>
    </row>
    <row r="38" spans="1:8" ht="12.75">
      <c r="A38" s="154">
        <v>30</v>
      </c>
      <c r="B38" s="164"/>
      <c r="C38" s="155" t="s">
        <v>92</v>
      </c>
      <c r="D38" s="161" t="s">
        <v>134</v>
      </c>
      <c r="E38" s="162" t="s">
        <v>56</v>
      </c>
      <c r="F38" s="163">
        <f>SUM(F36)</f>
        <v>235</v>
      </c>
      <c r="G38" s="183">
        <v>0</v>
      </c>
      <c r="H38" s="163">
        <f t="shared" si="0"/>
        <v>0</v>
      </c>
    </row>
    <row r="39" spans="1:8" ht="22.5">
      <c r="A39" s="154">
        <v>31</v>
      </c>
      <c r="B39" s="164" t="s">
        <v>82</v>
      </c>
      <c r="C39" s="155"/>
      <c r="D39" s="169" t="s">
        <v>211</v>
      </c>
      <c r="E39" s="162" t="s">
        <v>70</v>
      </c>
      <c r="F39" s="163">
        <v>1</v>
      </c>
      <c r="G39" s="183">
        <v>0</v>
      </c>
      <c r="H39" s="163">
        <f t="shared" si="0"/>
        <v>0</v>
      </c>
    </row>
    <row r="40" spans="1:8" ht="22.5">
      <c r="A40" s="154">
        <v>32</v>
      </c>
      <c r="B40" s="164" t="s">
        <v>82</v>
      </c>
      <c r="C40" s="155"/>
      <c r="D40" s="161" t="s">
        <v>212</v>
      </c>
      <c r="E40" s="162" t="s">
        <v>57</v>
      </c>
      <c r="F40" s="183">
        <v>80</v>
      </c>
      <c r="G40" s="183">
        <v>0</v>
      </c>
      <c r="H40" s="163">
        <f t="shared" si="0"/>
        <v>0</v>
      </c>
    </row>
    <row r="41" spans="1:8" ht="12.75">
      <c r="A41" s="154">
        <v>33</v>
      </c>
      <c r="B41" s="164" t="s">
        <v>82</v>
      </c>
      <c r="C41" s="155"/>
      <c r="D41" s="161" t="s">
        <v>84</v>
      </c>
      <c r="E41" s="162" t="s">
        <v>57</v>
      </c>
      <c r="F41" s="183">
        <f>SUM(F40)</f>
        <v>80</v>
      </c>
      <c r="G41" s="183">
        <v>0</v>
      </c>
      <c r="H41" s="163">
        <f t="shared" si="0"/>
        <v>0</v>
      </c>
    </row>
    <row r="42" spans="1:8" ht="61.5" customHeight="1">
      <c r="A42" s="154">
        <v>34</v>
      </c>
      <c r="B42" s="164" t="s">
        <v>137</v>
      </c>
      <c r="C42" s="155"/>
      <c r="D42" s="209" t="s">
        <v>214</v>
      </c>
      <c r="E42" s="162" t="s">
        <v>70</v>
      </c>
      <c r="F42" s="183">
        <v>1</v>
      </c>
      <c r="G42" s="183">
        <v>0</v>
      </c>
      <c r="H42" s="163">
        <f t="shared" si="0"/>
        <v>0</v>
      </c>
    </row>
    <row r="43" spans="1:8" ht="24" customHeight="1">
      <c r="A43" s="154">
        <v>35</v>
      </c>
      <c r="B43" s="164" t="s">
        <v>151</v>
      </c>
      <c r="C43" s="155"/>
      <c r="D43" s="208" t="s">
        <v>215</v>
      </c>
      <c r="E43" s="162" t="s">
        <v>70</v>
      </c>
      <c r="F43" s="183">
        <v>1</v>
      </c>
      <c r="G43" s="183">
        <v>0</v>
      </c>
      <c r="H43" s="163">
        <f t="shared" si="0"/>
        <v>0</v>
      </c>
    </row>
    <row r="44" spans="1:8" ht="12.75">
      <c r="A44" s="154">
        <v>36</v>
      </c>
      <c r="B44" s="164" t="s">
        <v>82</v>
      </c>
      <c r="C44" s="155"/>
      <c r="D44" s="208" t="s">
        <v>216</v>
      </c>
      <c r="E44" s="162" t="s">
        <v>70</v>
      </c>
      <c r="F44" s="183">
        <v>1</v>
      </c>
      <c r="G44" s="183">
        <v>0</v>
      </c>
      <c r="H44" s="163">
        <f t="shared" si="0"/>
        <v>0</v>
      </c>
    </row>
    <row r="45" spans="1:8" ht="12.75">
      <c r="A45" s="154">
        <v>37</v>
      </c>
      <c r="B45" s="164"/>
      <c r="C45" s="155" t="s">
        <v>223</v>
      </c>
      <c r="D45" s="169" t="s">
        <v>125</v>
      </c>
      <c r="E45" s="162" t="s">
        <v>83</v>
      </c>
      <c r="F45" s="183">
        <v>2</v>
      </c>
      <c r="G45" s="183">
        <v>0</v>
      </c>
      <c r="H45" s="163">
        <f t="shared" si="0"/>
        <v>0</v>
      </c>
    </row>
    <row r="46" spans="1:8" ht="12.75">
      <c r="A46" s="154">
        <v>38</v>
      </c>
      <c r="B46" s="164"/>
      <c r="C46" s="205" t="s">
        <v>140</v>
      </c>
      <c r="D46" s="169" t="s">
        <v>141</v>
      </c>
      <c r="E46" s="206" t="s">
        <v>70</v>
      </c>
      <c r="F46" s="183">
        <v>1</v>
      </c>
      <c r="G46" s="183">
        <v>0</v>
      </c>
      <c r="H46" s="163">
        <f t="shared" si="0"/>
        <v>0</v>
      </c>
    </row>
    <row r="47" spans="1:8" ht="12.75">
      <c r="A47" s="154">
        <v>39</v>
      </c>
      <c r="B47" s="164"/>
      <c r="C47" s="155" t="s">
        <v>217</v>
      </c>
      <c r="D47" s="169" t="s">
        <v>218</v>
      </c>
      <c r="E47" s="162" t="s">
        <v>70</v>
      </c>
      <c r="F47" s="183">
        <f>SUM(F39)</f>
        <v>1</v>
      </c>
      <c r="G47" s="183">
        <v>0</v>
      </c>
      <c r="H47" s="163">
        <f t="shared" si="0"/>
        <v>0</v>
      </c>
    </row>
    <row r="48" spans="1:8" ht="22.5">
      <c r="A48" s="154">
        <v>40</v>
      </c>
      <c r="B48" s="164"/>
      <c r="C48" s="205" t="s">
        <v>221</v>
      </c>
      <c r="D48" s="210" t="s">
        <v>220</v>
      </c>
      <c r="E48" s="211" t="s">
        <v>56</v>
      </c>
      <c r="F48" s="204">
        <v>8</v>
      </c>
      <c r="G48" s="183">
        <v>0</v>
      </c>
      <c r="H48" s="163">
        <f t="shared" si="0"/>
        <v>0</v>
      </c>
    </row>
    <row r="49" spans="1:8" ht="22.5">
      <c r="A49" s="154">
        <v>41</v>
      </c>
      <c r="B49" s="164"/>
      <c r="C49" s="155" t="s">
        <v>176</v>
      </c>
      <c r="D49" s="161" t="s">
        <v>219</v>
      </c>
      <c r="E49" s="162" t="s">
        <v>56</v>
      </c>
      <c r="F49" s="163">
        <v>8</v>
      </c>
      <c r="G49" s="183">
        <v>0</v>
      </c>
      <c r="H49" s="163">
        <f t="shared" si="0"/>
        <v>0</v>
      </c>
    </row>
    <row r="50" spans="1:8" ht="22.5">
      <c r="A50" s="154">
        <v>42</v>
      </c>
      <c r="B50" s="164" t="s">
        <v>82</v>
      </c>
      <c r="C50" s="155"/>
      <c r="D50" s="169" t="s">
        <v>222</v>
      </c>
      <c r="E50" s="162" t="s">
        <v>70</v>
      </c>
      <c r="F50" s="163">
        <v>1</v>
      </c>
      <c r="G50" s="183">
        <v>0</v>
      </c>
      <c r="H50" s="163">
        <f t="shared" si="0"/>
        <v>0</v>
      </c>
    </row>
    <row r="51" spans="1:8" ht="12.75">
      <c r="A51" s="154">
        <v>43</v>
      </c>
      <c r="B51" s="164"/>
      <c r="C51" s="155" t="s">
        <v>132</v>
      </c>
      <c r="D51" s="185" t="s">
        <v>131</v>
      </c>
      <c r="E51" s="202" t="s">
        <v>55</v>
      </c>
      <c r="F51" s="203">
        <v>0.05</v>
      </c>
      <c r="G51" s="183">
        <v>0</v>
      </c>
      <c r="H51" s="163">
        <f t="shared" si="0"/>
        <v>0</v>
      </c>
    </row>
    <row r="52" spans="1:8" ht="12.75">
      <c r="A52" s="154">
        <v>44</v>
      </c>
      <c r="B52" s="164" t="s">
        <v>82</v>
      </c>
      <c r="C52" s="155"/>
      <c r="D52" s="185" t="s">
        <v>128</v>
      </c>
      <c r="E52" s="202" t="s">
        <v>70</v>
      </c>
      <c r="F52" s="203">
        <v>1</v>
      </c>
      <c r="G52" s="183">
        <v>0</v>
      </c>
      <c r="H52" s="163">
        <f t="shared" si="0"/>
        <v>0</v>
      </c>
    </row>
    <row r="53" spans="1:8" ht="12.75">
      <c r="A53" s="154">
        <v>45</v>
      </c>
      <c r="B53" s="164"/>
      <c r="C53" s="155" t="s">
        <v>93</v>
      </c>
      <c r="D53" s="161" t="s">
        <v>95</v>
      </c>
      <c r="E53" s="162" t="s">
        <v>56</v>
      </c>
      <c r="F53" s="163">
        <v>16</v>
      </c>
      <c r="G53" s="183">
        <v>0</v>
      </c>
      <c r="H53" s="163">
        <f t="shared" si="0"/>
        <v>0</v>
      </c>
    </row>
    <row r="54" spans="1:8" ht="12.75">
      <c r="A54" s="154">
        <v>46</v>
      </c>
      <c r="B54" s="164"/>
      <c r="C54" s="155" t="s">
        <v>94</v>
      </c>
      <c r="D54" s="161" t="s">
        <v>133</v>
      </c>
      <c r="E54" s="162" t="s">
        <v>86</v>
      </c>
      <c r="F54" s="163">
        <v>1</v>
      </c>
      <c r="G54" s="183">
        <v>0</v>
      </c>
      <c r="H54" s="163">
        <f t="shared" si="0"/>
        <v>0</v>
      </c>
    </row>
    <row r="55" spans="1:8" ht="12.75">
      <c r="A55" s="154">
        <v>47</v>
      </c>
      <c r="B55" s="164"/>
      <c r="C55" s="155" t="s">
        <v>92</v>
      </c>
      <c r="D55" s="161" t="s">
        <v>134</v>
      </c>
      <c r="E55" s="162" t="s">
        <v>56</v>
      </c>
      <c r="F55" s="163">
        <v>16</v>
      </c>
      <c r="G55" s="183">
        <v>0</v>
      </c>
      <c r="H55" s="163">
        <f t="shared" si="0"/>
        <v>0</v>
      </c>
    </row>
    <row r="56" spans="1:8" ht="22.5">
      <c r="A56" s="154">
        <v>48</v>
      </c>
      <c r="B56" s="164" t="s">
        <v>82</v>
      </c>
      <c r="C56" s="155"/>
      <c r="D56" s="161" t="s">
        <v>212</v>
      </c>
      <c r="E56" s="162" t="s">
        <v>57</v>
      </c>
      <c r="F56" s="183">
        <v>20</v>
      </c>
      <c r="G56" s="183">
        <v>0</v>
      </c>
      <c r="H56" s="163">
        <f t="shared" si="0"/>
        <v>0</v>
      </c>
    </row>
    <row r="57" spans="1:8" ht="12.75">
      <c r="A57" s="154">
        <v>49</v>
      </c>
      <c r="B57" s="164" t="s">
        <v>82</v>
      </c>
      <c r="C57" s="155"/>
      <c r="D57" s="161" t="s">
        <v>84</v>
      </c>
      <c r="E57" s="162" t="s">
        <v>57</v>
      </c>
      <c r="F57" s="183">
        <f>SUM(F56)</f>
        <v>20</v>
      </c>
      <c r="G57" s="183">
        <v>0</v>
      </c>
      <c r="H57" s="163">
        <f t="shared" si="0"/>
        <v>0</v>
      </c>
    </row>
    <row r="58" spans="1:8" ht="12.75">
      <c r="A58" s="154">
        <v>50</v>
      </c>
      <c r="B58" s="164" t="s">
        <v>82</v>
      </c>
      <c r="C58" s="155"/>
      <c r="D58" s="161" t="s">
        <v>105</v>
      </c>
      <c r="E58" s="162" t="s">
        <v>56</v>
      </c>
      <c r="F58" s="183">
        <v>8</v>
      </c>
      <c r="G58" s="183">
        <v>0</v>
      </c>
      <c r="H58" s="163">
        <f t="shared" si="0"/>
        <v>0</v>
      </c>
    </row>
    <row r="59" spans="1:8" ht="12.75">
      <c r="A59" s="154">
        <v>51</v>
      </c>
      <c r="B59" s="164"/>
      <c r="C59" s="155" t="s">
        <v>91</v>
      </c>
      <c r="D59" s="161" t="s">
        <v>106</v>
      </c>
      <c r="E59" s="162" t="s">
        <v>56</v>
      </c>
      <c r="F59" s="183">
        <f>SUM(F58)</f>
        <v>8</v>
      </c>
      <c r="G59" s="183">
        <v>0</v>
      </c>
      <c r="H59" s="163">
        <f t="shared" si="0"/>
        <v>0</v>
      </c>
    </row>
    <row r="60" spans="1:8" ht="56.25">
      <c r="A60" s="154">
        <v>52</v>
      </c>
      <c r="B60" s="164" t="s">
        <v>136</v>
      </c>
      <c r="C60" s="155"/>
      <c r="D60" s="169" t="s">
        <v>226</v>
      </c>
      <c r="E60" s="162" t="s">
        <v>70</v>
      </c>
      <c r="F60" s="183">
        <v>1</v>
      </c>
      <c r="G60" s="183">
        <v>0</v>
      </c>
      <c r="H60" s="163">
        <f t="shared" si="0"/>
        <v>0</v>
      </c>
    </row>
    <row r="61" spans="1:8" ht="12.75">
      <c r="A61" s="154">
        <v>53</v>
      </c>
      <c r="B61" s="164" t="s">
        <v>82</v>
      </c>
      <c r="C61" s="155" t="s">
        <v>224</v>
      </c>
      <c r="D61" s="169" t="s">
        <v>123</v>
      </c>
      <c r="E61" s="162" t="s">
        <v>57</v>
      </c>
      <c r="F61" s="183">
        <v>6</v>
      </c>
      <c r="G61" s="183">
        <v>0</v>
      </c>
      <c r="H61" s="163">
        <f t="shared" si="0"/>
        <v>0</v>
      </c>
    </row>
    <row r="62" spans="1:8" ht="22.5">
      <c r="A62" s="154">
        <v>54</v>
      </c>
      <c r="B62" s="164" t="s">
        <v>82</v>
      </c>
      <c r="C62" s="155"/>
      <c r="D62" s="169" t="s">
        <v>124</v>
      </c>
      <c r="E62" s="162" t="s">
        <v>142</v>
      </c>
      <c r="F62" s="183">
        <v>1</v>
      </c>
      <c r="G62" s="183">
        <v>0</v>
      </c>
      <c r="H62" s="163">
        <f t="shared" si="0"/>
        <v>0</v>
      </c>
    </row>
    <row r="63" spans="1:8" ht="12.75">
      <c r="A63" s="154">
        <v>55</v>
      </c>
      <c r="B63" s="164"/>
      <c r="C63" s="155" t="s">
        <v>223</v>
      </c>
      <c r="D63" s="169" t="s">
        <v>125</v>
      </c>
      <c r="E63" s="162" t="s">
        <v>83</v>
      </c>
      <c r="F63" s="183">
        <v>2</v>
      </c>
      <c r="G63" s="183">
        <v>0</v>
      </c>
      <c r="H63" s="163">
        <f t="shared" si="0"/>
        <v>0</v>
      </c>
    </row>
    <row r="64" spans="1:8" ht="12.75">
      <c r="A64" s="154">
        <v>56</v>
      </c>
      <c r="B64" s="164"/>
      <c r="C64" s="155" t="s">
        <v>138</v>
      </c>
      <c r="D64" s="169" t="s">
        <v>139</v>
      </c>
      <c r="E64" s="162" t="s">
        <v>70</v>
      </c>
      <c r="F64" s="183">
        <v>1</v>
      </c>
      <c r="G64" s="183">
        <v>0</v>
      </c>
      <c r="H64" s="163">
        <f t="shared" si="0"/>
        <v>0</v>
      </c>
    </row>
    <row r="65" spans="1:8" ht="22.5">
      <c r="A65" s="154">
        <v>57</v>
      </c>
      <c r="B65" s="164"/>
      <c r="C65" s="155" t="s">
        <v>225</v>
      </c>
      <c r="D65" s="169" t="s">
        <v>193</v>
      </c>
      <c r="E65" s="162" t="s">
        <v>90</v>
      </c>
      <c r="F65" s="183">
        <v>0.5</v>
      </c>
      <c r="G65" s="183">
        <v>0</v>
      </c>
      <c r="H65" s="163">
        <f t="shared" si="0"/>
        <v>0</v>
      </c>
    </row>
    <row r="66" spans="1:8" ht="22.5">
      <c r="A66" s="154">
        <v>58</v>
      </c>
      <c r="B66" s="164" t="s">
        <v>147</v>
      </c>
      <c r="C66" s="155"/>
      <c r="D66" s="169" t="s">
        <v>204</v>
      </c>
      <c r="E66" s="162" t="s">
        <v>70</v>
      </c>
      <c r="F66" s="183">
        <v>10</v>
      </c>
      <c r="G66" s="183">
        <v>0</v>
      </c>
      <c r="H66" s="163">
        <f t="shared" si="0"/>
        <v>0</v>
      </c>
    </row>
    <row r="67" spans="1:8" ht="22.5">
      <c r="A67" s="154">
        <v>59</v>
      </c>
      <c r="B67" s="164" t="s">
        <v>148</v>
      </c>
      <c r="C67" s="155"/>
      <c r="D67" s="169" t="s">
        <v>205</v>
      </c>
      <c r="E67" s="162" t="s">
        <v>70</v>
      </c>
      <c r="F67" s="183">
        <v>1</v>
      </c>
      <c r="G67" s="183">
        <v>0</v>
      </c>
      <c r="H67" s="163">
        <f t="shared" si="0"/>
        <v>0</v>
      </c>
    </row>
    <row r="68" spans="1:8" ht="12.75">
      <c r="A68" s="154">
        <v>60</v>
      </c>
      <c r="B68" s="164" t="s">
        <v>149</v>
      </c>
      <c r="C68" s="155"/>
      <c r="D68" s="169" t="s">
        <v>206</v>
      </c>
      <c r="E68" s="162" t="s">
        <v>70</v>
      </c>
      <c r="F68" s="183">
        <v>3</v>
      </c>
      <c r="G68" s="183">
        <v>0</v>
      </c>
      <c r="H68" s="163">
        <f t="shared" si="0"/>
        <v>0</v>
      </c>
    </row>
    <row r="69" spans="1:8" ht="12.75">
      <c r="A69" s="154">
        <v>61</v>
      </c>
      <c r="B69" s="164" t="s">
        <v>150</v>
      </c>
      <c r="C69" s="155"/>
      <c r="D69" s="169" t="s">
        <v>206</v>
      </c>
      <c r="E69" s="162" t="s">
        <v>70</v>
      </c>
      <c r="F69" s="183">
        <v>7</v>
      </c>
      <c r="G69" s="183">
        <v>0</v>
      </c>
      <c r="H69" s="163">
        <f t="shared" si="0"/>
        <v>0</v>
      </c>
    </row>
    <row r="70" spans="1:8" ht="78.75">
      <c r="A70" s="154">
        <v>62</v>
      </c>
      <c r="B70" s="164" t="s">
        <v>82</v>
      </c>
      <c r="C70" s="155"/>
      <c r="D70" s="169" t="s">
        <v>229</v>
      </c>
      <c r="E70" s="162" t="s">
        <v>70</v>
      </c>
      <c r="F70" s="183">
        <f>SUM(F66:F67)</f>
        <v>11</v>
      </c>
      <c r="G70" s="183">
        <v>0</v>
      </c>
      <c r="H70" s="163">
        <f t="shared" si="0"/>
        <v>0</v>
      </c>
    </row>
    <row r="71" spans="1:8" ht="56.25">
      <c r="A71" s="154">
        <v>63</v>
      </c>
      <c r="B71" s="164" t="s">
        <v>82</v>
      </c>
      <c r="C71" s="205"/>
      <c r="D71" s="169" t="s">
        <v>227</v>
      </c>
      <c r="E71" s="206" t="s">
        <v>70</v>
      </c>
      <c r="F71" s="183">
        <v>1</v>
      </c>
      <c r="G71" s="183">
        <v>0</v>
      </c>
      <c r="H71" s="163">
        <f t="shared" si="0"/>
        <v>0</v>
      </c>
    </row>
    <row r="72" spans="1:8" ht="90">
      <c r="A72" s="154">
        <v>64</v>
      </c>
      <c r="B72" s="164" t="s">
        <v>82</v>
      </c>
      <c r="C72" s="205"/>
      <c r="D72" s="169" t="s">
        <v>228</v>
      </c>
      <c r="E72" s="206" t="s">
        <v>70</v>
      </c>
      <c r="F72" s="183">
        <v>1</v>
      </c>
      <c r="G72" s="183">
        <v>0</v>
      </c>
      <c r="H72" s="163">
        <f t="shared" si="0"/>
        <v>0</v>
      </c>
    </row>
    <row r="73" spans="1:8" ht="12.75">
      <c r="A73" s="154">
        <v>65</v>
      </c>
      <c r="B73" s="164"/>
      <c r="C73" s="155" t="s">
        <v>207</v>
      </c>
      <c r="D73" s="169" t="s">
        <v>208</v>
      </c>
      <c r="E73" s="162" t="s">
        <v>70</v>
      </c>
      <c r="F73" s="183">
        <f>SUM(F66)</f>
        <v>10</v>
      </c>
      <c r="G73" s="183">
        <v>0</v>
      </c>
      <c r="H73" s="163">
        <f t="shared" si="0"/>
        <v>0</v>
      </c>
    </row>
    <row r="74" spans="1:8" ht="12.75">
      <c r="A74" s="154">
        <v>66</v>
      </c>
      <c r="B74" s="164"/>
      <c r="C74" s="155" t="s">
        <v>209</v>
      </c>
      <c r="D74" s="169" t="s">
        <v>210</v>
      </c>
      <c r="E74" s="162" t="s">
        <v>70</v>
      </c>
      <c r="F74" s="183">
        <f>SUM(F67)</f>
        <v>1</v>
      </c>
      <c r="G74" s="183">
        <v>0</v>
      </c>
      <c r="H74" s="163">
        <f aca="true" t="shared" si="1" ref="H74:H95">F74*G74</f>
        <v>0</v>
      </c>
    </row>
    <row r="75" spans="1:8" ht="12.75">
      <c r="A75" s="154">
        <v>67</v>
      </c>
      <c r="B75" s="164"/>
      <c r="C75" s="155" t="s">
        <v>87</v>
      </c>
      <c r="D75" s="169" t="s">
        <v>152</v>
      </c>
      <c r="E75" s="162" t="s">
        <v>55</v>
      </c>
      <c r="F75" s="183">
        <v>0.5</v>
      </c>
      <c r="G75" s="183">
        <v>0</v>
      </c>
      <c r="H75" s="163">
        <f t="shared" si="1"/>
        <v>0</v>
      </c>
    </row>
    <row r="76" spans="1:8" ht="12.75">
      <c r="A76" s="154">
        <v>68</v>
      </c>
      <c r="B76" s="164"/>
      <c r="C76" s="155" t="s">
        <v>159</v>
      </c>
      <c r="D76" s="185" t="s">
        <v>153</v>
      </c>
      <c r="E76" s="202" t="s">
        <v>56</v>
      </c>
      <c r="F76" s="203">
        <v>32</v>
      </c>
      <c r="G76" s="183">
        <v>0</v>
      </c>
      <c r="H76" s="163">
        <f t="shared" si="1"/>
        <v>0</v>
      </c>
    </row>
    <row r="77" spans="1:8" ht="12.75">
      <c r="A77" s="154">
        <v>69</v>
      </c>
      <c r="B77" s="164"/>
      <c r="C77" s="155" t="s">
        <v>160</v>
      </c>
      <c r="D77" s="185" t="s">
        <v>154</v>
      </c>
      <c r="E77" s="202" t="s">
        <v>56</v>
      </c>
      <c r="F77" s="203">
        <v>72</v>
      </c>
      <c r="G77" s="183">
        <v>0</v>
      </c>
      <c r="H77" s="163">
        <f t="shared" si="1"/>
        <v>0</v>
      </c>
    </row>
    <row r="78" spans="1:8" ht="12.75">
      <c r="A78" s="154">
        <v>70</v>
      </c>
      <c r="B78" s="164"/>
      <c r="C78" s="155" t="s">
        <v>161</v>
      </c>
      <c r="D78" s="185" t="s">
        <v>155</v>
      </c>
      <c r="E78" s="202" t="s">
        <v>56</v>
      </c>
      <c r="F78" s="203">
        <v>34</v>
      </c>
      <c r="G78" s="183">
        <v>0</v>
      </c>
      <c r="H78" s="163">
        <f t="shared" si="1"/>
        <v>0</v>
      </c>
    </row>
    <row r="79" spans="1:10" ht="12.75">
      <c r="A79" s="154">
        <v>71</v>
      </c>
      <c r="B79" s="164"/>
      <c r="C79" s="155" t="s">
        <v>162</v>
      </c>
      <c r="D79" s="185" t="s">
        <v>156</v>
      </c>
      <c r="E79" s="202" t="s">
        <v>56</v>
      </c>
      <c r="F79" s="203">
        <v>48</v>
      </c>
      <c r="G79" s="183">
        <v>0</v>
      </c>
      <c r="H79" s="163">
        <f t="shared" si="1"/>
        <v>0</v>
      </c>
      <c r="J79" s="134"/>
    </row>
    <row r="80" spans="1:8" ht="12.75">
      <c r="A80" s="154">
        <v>72</v>
      </c>
      <c r="B80" s="164"/>
      <c r="C80" s="155" t="s">
        <v>163</v>
      </c>
      <c r="D80" s="185" t="s">
        <v>157</v>
      </c>
      <c r="E80" s="202" t="s">
        <v>56</v>
      </c>
      <c r="F80" s="203">
        <v>10</v>
      </c>
      <c r="G80" s="183">
        <v>0</v>
      </c>
      <c r="H80" s="163">
        <f t="shared" si="1"/>
        <v>0</v>
      </c>
    </row>
    <row r="81" spans="1:8" ht="12.75">
      <c r="A81" s="154">
        <v>73</v>
      </c>
      <c r="B81" s="164"/>
      <c r="C81" s="155" t="s">
        <v>126</v>
      </c>
      <c r="D81" s="185" t="s">
        <v>158</v>
      </c>
      <c r="E81" s="202" t="s">
        <v>56</v>
      </c>
      <c r="F81" s="203">
        <v>16</v>
      </c>
      <c r="G81" s="183">
        <v>0</v>
      </c>
      <c r="H81" s="163">
        <f t="shared" si="1"/>
        <v>0</v>
      </c>
    </row>
    <row r="82" spans="1:8" ht="12.75">
      <c r="A82" s="154">
        <v>74</v>
      </c>
      <c r="B82" s="164"/>
      <c r="C82" s="155" t="s">
        <v>132</v>
      </c>
      <c r="D82" s="185" t="s">
        <v>131</v>
      </c>
      <c r="E82" s="202" t="s">
        <v>55</v>
      </c>
      <c r="F82" s="204">
        <v>0.3</v>
      </c>
      <c r="G82" s="183">
        <v>0</v>
      </c>
      <c r="H82" s="163">
        <f t="shared" si="1"/>
        <v>0</v>
      </c>
    </row>
    <row r="83" spans="1:8" ht="22.5">
      <c r="A83" s="154">
        <v>75</v>
      </c>
      <c r="B83" s="164" t="s">
        <v>82</v>
      </c>
      <c r="C83" s="155"/>
      <c r="D83" s="185" t="s">
        <v>127</v>
      </c>
      <c r="E83" s="202" t="s">
        <v>56</v>
      </c>
      <c r="F83" s="203">
        <f>SUM(F81)</f>
        <v>16</v>
      </c>
      <c r="G83" s="183">
        <v>0</v>
      </c>
      <c r="H83" s="163">
        <f t="shared" si="1"/>
        <v>0</v>
      </c>
    </row>
    <row r="84" spans="1:8" ht="12.75">
      <c r="A84" s="154">
        <v>76</v>
      </c>
      <c r="B84" s="164" t="s">
        <v>82</v>
      </c>
      <c r="C84" s="155"/>
      <c r="D84" s="185" t="s">
        <v>128</v>
      </c>
      <c r="E84" s="202" t="s">
        <v>70</v>
      </c>
      <c r="F84" s="203">
        <v>4</v>
      </c>
      <c r="G84" s="183">
        <v>0</v>
      </c>
      <c r="H84" s="163">
        <f t="shared" si="1"/>
        <v>0</v>
      </c>
    </row>
    <row r="85" spans="1:8" ht="12.75">
      <c r="A85" s="154">
        <v>77</v>
      </c>
      <c r="B85" s="164"/>
      <c r="C85" s="155" t="s">
        <v>164</v>
      </c>
      <c r="D85" s="161" t="s">
        <v>129</v>
      </c>
      <c r="E85" s="162" t="s">
        <v>56</v>
      </c>
      <c r="F85" s="163">
        <f>SUM(F83:F83)</f>
        <v>16</v>
      </c>
      <c r="G85" s="183">
        <v>0</v>
      </c>
      <c r="H85" s="163">
        <f t="shared" si="1"/>
        <v>0</v>
      </c>
    </row>
    <row r="86" spans="1:8" ht="12.75">
      <c r="A86" s="154">
        <v>78</v>
      </c>
      <c r="B86" s="164"/>
      <c r="C86" s="155" t="s">
        <v>166</v>
      </c>
      <c r="D86" s="161" t="s">
        <v>165</v>
      </c>
      <c r="E86" s="162" t="s">
        <v>55</v>
      </c>
      <c r="F86" s="163">
        <v>0.01</v>
      </c>
      <c r="G86" s="183">
        <v>0</v>
      </c>
      <c r="H86" s="163">
        <f t="shared" si="1"/>
        <v>0</v>
      </c>
    </row>
    <row r="87" spans="1:8" ht="12.75">
      <c r="A87" s="154">
        <v>79</v>
      </c>
      <c r="B87" s="164"/>
      <c r="C87" s="155" t="s">
        <v>93</v>
      </c>
      <c r="D87" s="161" t="s">
        <v>95</v>
      </c>
      <c r="E87" s="162" t="s">
        <v>56</v>
      </c>
      <c r="F87" s="163">
        <f>SUM(F76:F81)</f>
        <v>212</v>
      </c>
      <c r="G87" s="183">
        <v>0</v>
      </c>
      <c r="H87" s="163">
        <f t="shared" si="1"/>
        <v>0</v>
      </c>
    </row>
    <row r="88" spans="1:8" ht="12.75">
      <c r="A88" s="154">
        <v>80</v>
      </c>
      <c r="B88" s="164"/>
      <c r="C88" s="155" t="s">
        <v>94</v>
      </c>
      <c r="D88" s="161" t="s">
        <v>133</v>
      </c>
      <c r="E88" s="162" t="s">
        <v>86</v>
      </c>
      <c r="F88" s="183">
        <v>1</v>
      </c>
      <c r="G88" s="183">
        <v>0</v>
      </c>
      <c r="H88" s="163">
        <f t="shared" si="1"/>
        <v>0</v>
      </c>
    </row>
    <row r="89" spans="1:8" ht="12.75">
      <c r="A89" s="154">
        <v>81</v>
      </c>
      <c r="B89" s="164"/>
      <c r="C89" s="155" t="s">
        <v>92</v>
      </c>
      <c r="D89" s="161" t="s">
        <v>134</v>
      </c>
      <c r="E89" s="162" t="s">
        <v>56</v>
      </c>
      <c r="F89" s="163">
        <v>327</v>
      </c>
      <c r="G89" s="183">
        <v>0</v>
      </c>
      <c r="H89" s="163">
        <f t="shared" si="1"/>
        <v>0</v>
      </c>
    </row>
    <row r="90" spans="1:8" ht="22.5">
      <c r="A90" s="154">
        <v>82</v>
      </c>
      <c r="B90" s="164" t="s">
        <v>82</v>
      </c>
      <c r="C90" s="155"/>
      <c r="D90" s="169" t="s">
        <v>211</v>
      </c>
      <c r="E90" s="162" t="s">
        <v>70</v>
      </c>
      <c r="F90" s="163">
        <v>1</v>
      </c>
      <c r="G90" s="183">
        <v>0</v>
      </c>
      <c r="H90" s="163">
        <f t="shared" si="1"/>
        <v>0</v>
      </c>
    </row>
    <row r="91" spans="1:8" ht="22.5">
      <c r="A91" s="154">
        <v>83</v>
      </c>
      <c r="B91" s="164" t="s">
        <v>82</v>
      </c>
      <c r="C91" s="155"/>
      <c r="D91" s="161" t="s">
        <v>212</v>
      </c>
      <c r="E91" s="162" t="s">
        <v>57</v>
      </c>
      <c r="F91" s="183">
        <v>80</v>
      </c>
      <c r="G91" s="183">
        <v>0</v>
      </c>
      <c r="H91" s="163">
        <f t="shared" si="1"/>
        <v>0</v>
      </c>
    </row>
    <row r="92" spans="1:8" ht="12.75">
      <c r="A92" s="154">
        <v>84</v>
      </c>
      <c r="B92" s="164" t="s">
        <v>82</v>
      </c>
      <c r="C92" s="155"/>
      <c r="D92" s="161" t="s">
        <v>84</v>
      </c>
      <c r="E92" s="162" t="s">
        <v>57</v>
      </c>
      <c r="F92" s="183">
        <f>SUM(F91)</f>
        <v>80</v>
      </c>
      <c r="G92" s="183">
        <v>0</v>
      </c>
      <c r="H92" s="163">
        <f t="shared" si="1"/>
        <v>0</v>
      </c>
    </row>
    <row r="93" spans="1:8" ht="22.5">
      <c r="A93" s="154">
        <v>85</v>
      </c>
      <c r="B93" s="164"/>
      <c r="C93" s="155" t="s">
        <v>176</v>
      </c>
      <c r="D93" s="161" t="s">
        <v>167</v>
      </c>
      <c r="E93" s="162" t="s">
        <v>142</v>
      </c>
      <c r="F93" s="163">
        <v>3</v>
      </c>
      <c r="G93" s="183">
        <v>0</v>
      </c>
      <c r="H93" s="163">
        <f t="shared" si="1"/>
        <v>0</v>
      </c>
    </row>
    <row r="94" spans="1:8" ht="12.75">
      <c r="A94" s="154">
        <v>86</v>
      </c>
      <c r="B94" s="164" t="s">
        <v>82</v>
      </c>
      <c r="C94" s="155"/>
      <c r="D94" s="169" t="s">
        <v>213</v>
      </c>
      <c r="E94" s="162" t="s">
        <v>83</v>
      </c>
      <c r="F94" s="163">
        <v>72</v>
      </c>
      <c r="G94" s="183">
        <v>0</v>
      </c>
      <c r="H94" s="163">
        <f t="shared" si="1"/>
        <v>0</v>
      </c>
    </row>
    <row r="95" spans="1:8" ht="67.5">
      <c r="A95" s="154">
        <v>87</v>
      </c>
      <c r="B95" s="164" t="s">
        <v>82</v>
      </c>
      <c r="C95" s="155"/>
      <c r="D95" s="161" t="s">
        <v>122</v>
      </c>
      <c r="E95" s="162" t="s">
        <v>142</v>
      </c>
      <c r="F95" s="163">
        <v>3</v>
      </c>
      <c r="G95" s="183">
        <v>0</v>
      </c>
      <c r="H95" s="163">
        <f t="shared" si="1"/>
        <v>0</v>
      </c>
    </row>
    <row r="96" spans="1:8" ht="12.75">
      <c r="A96" s="135"/>
      <c r="B96" s="135"/>
      <c r="C96" s="136" t="s">
        <v>54</v>
      </c>
      <c r="D96" s="137" t="str">
        <f>CONCATENATE(C8," ",D8)</f>
        <v>1 Klimatizace místností </v>
      </c>
      <c r="E96" s="135"/>
      <c r="F96" s="138"/>
      <c r="G96" s="138"/>
      <c r="H96" s="138">
        <f>SUM(H9:H95)</f>
        <v>0</v>
      </c>
    </row>
    <row r="97" spans="1:10" ht="12.75" customHeight="1">
      <c r="A97" s="139" t="s">
        <v>53</v>
      </c>
      <c r="B97" s="139"/>
      <c r="C97" s="150">
        <f>Rekapitulace!A9</f>
        <v>2</v>
      </c>
      <c r="D97" s="153" t="str">
        <f>Rekapitulace!B9</f>
        <v>Vnitřní kanalizace</v>
      </c>
      <c r="E97" s="140"/>
      <c r="F97" s="141"/>
      <c r="G97" s="141"/>
      <c r="H97" s="141"/>
      <c r="I97" s="131"/>
      <c r="J97" s="131"/>
    </row>
    <row r="98" spans="1:8" ht="22.5">
      <c r="A98" s="154">
        <v>88</v>
      </c>
      <c r="B98" s="165"/>
      <c r="C98" s="155" t="s">
        <v>186</v>
      </c>
      <c r="D98" s="169" t="s">
        <v>190</v>
      </c>
      <c r="E98" s="162" t="s">
        <v>56</v>
      </c>
      <c r="F98" s="163">
        <v>106</v>
      </c>
      <c r="G98" s="163">
        <v>0</v>
      </c>
      <c r="H98" s="163">
        <f aca="true" t="shared" si="2" ref="H98:H120">F98*G98</f>
        <v>0</v>
      </c>
    </row>
    <row r="99" spans="1:8" ht="12.75">
      <c r="A99" s="154">
        <v>89</v>
      </c>
      <c r="B99" s="165" t="s">
        <v>82</v>
      </c>
      <c r="C99" s="155"/>
      <c r="D99" s="161" t="s">
        <v>187</v>
      </c>
      <c r="E99" s="162" t="s">
        <v>70</v>
      </c>
      <c r="F99" s="163">
        <v>1</v>
      </c>
      <c r="G99" s="163">
        <v>0</v>
      </c>
      <c r="H99" s="163">
        <f t="shared" si="2"/>
        <v>0</v>
      </c>
    </row>
    <row r="100" spans="1:8" ht="12.75">
      <c r="A100" s="154">
        <v>90</v>
      </c>
      <c r="B100" s="165"/>
      <c r="C100" s="155" t="s">
        <v>189</v>
      </c>
      <c r="D100" s="161" t="s">
        <v>188</v>
      </c>
      <c r="E100" s="162" t="s">
        <v>56</v>
      </c>
      <c r="F100" s="163">
        <v>21</v>
      </c>
      <c r="G100" s="163">
        <v>0</v>
      </c>
      <c r="H100" s="163">
        <f t="shared" si="2"/>
        <v>0</v>
      </c>
    </row>
    <row r="101" spans="1:8" ht="12.75">
      <c r="A101" s="154">
        <v>91</v>
      </c>
      <c r="B101" s="165"/>
      <c r="C101" s="155" t="s">
        <v>192</v>
      </c>
      <c r="D101" s="161" t="s">
        <v>191</v>
      </c>
      <c r="E101" s="162" t="s">
        <v>56</v>
      </c>
      <c r="F101" s="163">
        <v>6</v>
      </c>
      <c r="G101" s="163">
        <v>0</v>
      </c>
      <c r="H101" s="163">
        <f t="shared" si="2"/>
        <v>0</v>
      </c>
    </row>
    <row r="102" spans="1:8" ht="22.5">
      <c r="A102" s="154">
        <v>92</v>
      </c>
      <c r="B102" s="165" t="s">
        <v>82</v>
      </c>
      <c r="C102" s="155"/>
      <c r="D102" s="161" t="s">
        <v>171</v>
      </c>
      <c r="E102" s="162" t="s">
        <v>56</v>
      </c>
      <c r="F102" s="163">
        <f>SUM(F101)</f>
        <v>6</v>
      </c>
      <c r="G102" s="163">
        <v>0</v>
      </c>
      <c r="H102" s="163">
        <f t="shared" si="2"/>
        <v>0</v>
      </c>
    </row>
    <row r="103" spans="1:8" ht="22.5">
      <c r="A103" s="154">
        <v>93</v>
      </c>
      <c r="B103" s="165" t="s">
        <v>82</v>
      </c>
      <c r="C103" s="155"/>
      <c r="D103" s="161" t="s">
        <v>172</v>
      </c>
      <c r="E103" s="162" t="s">
        <v>56</v>
      </c>
      <c r="F103" s="163">
        <f>SUM(F98)</f>
        <v>106</v>
      </c>
      <c r="G103" s="163">
        <v>0</v>
      </c>
      <c r="H103" s="163">
        <f t="shared" si="2"/>
        <v>0</v>
      </c>
    </row>
    <row r="104" spans="1:8" ht="12.75">
      <c r="A104" s="154">
        <v>94</v>
      </c>
      <c r="B104" s="165"/>
      <c r="C104" s="155" t="s">
        <v>107</v>
      </c>
      <c r="D104" s="161" t="s">
        <v>173</v>
      </c>
      <c r="E104" s="162" t="s">
        <v>56</v>
      </c>
      <c r="F104" s="163">
        <f>SUM(F102:F103)</f>
        <v>112</v>
      </c>
      <c r="G104" s="163">
        <v>0</v>
      </c>
      <c r="H104" s="163">
        <f t="shared" si="2"/>
        <v>0</v>
      </c>
    </row>
    <row r="105" spans="1:8" ht="12.75">
      <c r="A105" s="154">
        <v>95</v>
      </c>
      <c r="B105" s="165" t="s">
        <v>82</v>
      </c>
      <c r="C105" s="155"/>
      <c r="D105" s="161" t="s">
        <v>174</v>
      </c>
      <c r="E105" s="162" t="s">
        <v>70</v>
      </c>
      <c r="F105" s="163">
        <v>4</v>
      </c>
      <c r="G105" s="163">
        <v>0</v>
      </c>
      <c r="H105" s="163">
        <f t="shared" si="2"/>
        <v>0</v>
      </c>
    </row>
    <row r="106" spans="1:8" ht="22.5">
      <c r="A106" s="154">
        <v>96</v>
      </c>
      <c r="B106" s="165" t="s">
        <v>181</v>
      </c>
      <c r="C106" s="155"/>
      <c r="D106" s="161" t="s">
        <v>231</v>
      </c>
      <c r="E106" s="162" t="s">
        <v>70</v>
      </c>
      <c r="F106" s="163">
        <v>21</v>
      </c>
      <c r="G106" s="163">
        <v>0</v>
      </c>
      <c r="H106" s="163">
        <f t="shared" si="2"/>
        <v>0</v>
      </c>
    </row>
    <row r="107" spans="1:8" ht="12.75">
      <c r="A107" s="154">
        <v>97</v>
      </c>
      <c r="B107" s="165"/>
      <c r="C107" s="155" t="s">
        <v>180</v>
      </c>
      <c r="D107" s="161" t="s">
        <v>179</v>
      </c>
      <c r="E107" s="162" t="s">
        <v>70</v>
      </c>
      <c r="F107" s="163">
        <f>SUM(F106)</f>
        <v>21</v>
      </c>
      <c r="G107" s="163">
        <v>0</v>
      </c>
      <c r="H107" s="163">
        <f t="shared" si="2"/>
        <v>0</v>
      </c>
    </row>
    <row r="108" spans="1:8" ht="12.75">
      <c r="A108" s="154">
        <v>98</v>
      </c>
      <c r="B108" s="165"/>
      <c r="C108" s="155" t="s">
        <v>109</v>
      </c>
      <c r="D108" s="161" t="s">
        <v>108</v>
      </c>
      <c r="E108" s="162" t="s">
        <v>70</v>
      </c>
      <c r="F108" s="163">
        <v>22</v>
      </c>
      <c r="G108" s="163">
        <v>0</v>
      </c>
      <c r="H108" s="163">
        <f t="shared" si="2"/>
        <v>0</v>
      </c>
    </row>
    <row r="109" spans="1:8" ht="12.75">
      <c r="A109" s="154">
        <v>99</v>
      </c>
      <c r="B109" s="165"/>
      <c r="C109" s="155" t="s">
        <v>232</v>
      </c>
      <c r="D109" s="185" t="s">
        <v>233</v>
      </c>
      <c r="E109" s="180" t="s">
        <v>70</v>
      </c>
      <c r="F109" s="181">
        <v>4</v>
      </c>
      <c r="G109" s="163">
        <v>0</v>
      </c>
      <c r="H109" s="163">
        <f t="shared" si="2"/>
        <v>0</v>
      </c>
    </row>
    <row r="110" spans="1:8" ht="12.75">
      <c r="A110" s="154">
        <v>100</v>
      </c>
      <c r="B110" s="165"/>
      <c r="C110" s="155" t="s">
        <v>234</v>
      </c>
      <c r="D110" s="185" t="s">
        <v>235</v>
      </c>
      <c r="E110" s="180" t="s">
        <v>70</v>
      </c>
      <c r="F110" s="181">
        <v>4</v>
      </c>
      <c r="G110" s="163">
        <v>0</v>
      </c>
      <c r="H110" s="163">
        <f t="shared" si="2"/>
        <v>0</v>
      </c>
    </row>
    <row r="111" spans="1:8" ht="12.75">
      <c r="A111" s="154">
        <v>101</v>
      </c>
      <c r="B111" s="165"/>
      <c r="C111" s="155" t="s">
        <v>236</v>
      </c>
      <c r="D111" s="185" t="s">
        <v>237</v>
      </c>
      <c r="E111" s="180" t="s">
        <v>70</v>
      </c>
      <c r="F111" s="181">
        <v>4</v>
      </c>
      <c r="G111" s="163">
        <v>0</v>
      </c>
      <c r="H111" s="163">
        <f t="shared" si="2"/>
        <v>0</v>
      </c>
    </row>
    <row r="112" spans="1:8" ht="12.75">
      <c r="A112" s="154">
        <v>102</v>
      </c>
      <c r="B112" s="165"/>
      <c r="C112" s="155" t="s">
        <v>238</v>
      </c>
      <c r="D112" s="161" t="s">
        <v>239</v>
      </c>
      <c r="E112" s="162" t="s">
        <v>70</v>
      </c>
      <c r="F112" s="163">
        <v>1</v>
      </c>
      <c r="G112" s="163">
        <v>0</v>
      </c>
      <c r="H112" s="163">
        <f t="shared" si="2"/>
        <v>0</v>
      </c>
    </row>
    <row r="113" spans="1:8" ht="12.75">
      <c r="A113" s="154">
        <v>103</v>
      </c>
      <c r="B113" s="165" t="s">
        <v>82</v>
      </c>
      <c r="C113" s="155"/>
      <c r="D113" s="161" t="s">
        <v>240</v>
      </c>
      <c r="E113" s="162" t="s">
        <v>70</v>
      </c>
      <c r="F113" s="163">
        <v>1</v>
      </c>
      <c r="G113" s="163">
        <v>0</v>
      </c>
      <c r="H113" s="163">
        <f t="shared" si="2"/>
        <v>0</v>
      </c>
    </row>
    <row r="114" spans="1:8" ht="12.75">
      <c r="A114" s="154">
        <v>104</v>
      </c>
      <c r="B114" s="165"/>
      <c r="C114" s="155" t="s">
        <v>241</v>
      </c>
      <c r="D114" s="185" t="s">
        <v>237</v>
      </c>
      <c r="E114" s="180" t="s">
        <v>70</v>
      </c>
      <c r="F114" s="181">
        <v>1</v>
      </c>
      <c r="G114" s="163">
        <v>0</v>
      </c>
      <c r="H114" s="163">
        <f t="shared" si="2"/>
        <v>0</v>
      </c>
    </row>
    <row r="115" spans="1:8" ht="12.75">
      <c r="A115" s="154">
        <v>105</v>
      </c>
      <c r="B115" s="164" t="s">
        <v>82</v>
      </c>
      <c r="C115" s="155"/>
      <c r="D115" s="161" t="s">
        <v>105</v>
      </c>
      <c r="E115" s="162" t="s">
        <v>56</v>
      </c>
      <c r="F115" s="183">
        <v>133</v>
      </c>
      <c r="G115" s="163">
        <v>0</v>
      </c>
      <c r="H115" s="163">
        <f t="shared" si="2"/>
        <v>0</v>
      </c>
    </row>
    <row r="116" spans="1:8" ht="12.75">
      <c r="A116" s="154">
        <v>106</v>
      </c>
      <c r="B116" s="164"/>
      <c r="C116" s="155" t="s">
        <v>91</v>
      </c>
      <c r="D116" s="161" t="s">
        <v>106</v>
      </c>
      <c r="E116" s="162" t="s">
        <v>56</v>
      </c>
      <c r="F116" s="183">
        <f>SUM(F115)</f>
        <v>133</v>
      </c>
      <c r="G116" s="163">
        <v>0</v>
      </c>
      <c r="H116" s="163">
        <f t="shared" si="2"/>
        <v>0</v>
      </c>
    </row>
    <row r="117" spans="1:8" ht="12.75">
      <c r="A117" s="154">
        <v>107</v>
      </c>
      <c r="B117" s="164"/>
      <c r="C117" s="155" t="s">
        <v>175</v>
      </c>
      <c r="D117" s="185" t="s">
        <v>111</v>
      </c>
      <c r="E117" s="180" t="s">
        <v>56</v>
      </c>
      <c r="F117" s="181">
        <v>133</v>
      </c>
      <c r="G117" s="163">
        <v>0</v>
      </c>
      <c r="H117" s="163">
        <f t="shared" si="2"/>
        <v>0</v>
      </c>
    </row>
    <row r="118" spans="1:8" ht="12.75">
      <c r="A118" s="154">
        <v>108</v>
      </c>
      <c r="B118" s="165" t="s">
        <v>82</v>
      </c>
      <c r="C118" s="155"/>
      <c r="D118" s="167" t="s">
        <v>85</v>
      </c>
      <c r="E118" s="162" t="s">
        <v>57</v>
      </c>
      <c r="F118" s="163">
        <v>50</v>
      </c>
      <c r="G118" s="163">
        <v>0</v>
      </c>
      <c r="H118" s="163">
        <f t="shared" si="2"/>
        <v>0</v>
      </c>
    </row>
    <row r="119" spans="1:8" ht="12.75">
      <c r="A119" s="154">
        <v>109</v>
      </c>
      <c r="B119" s="165" t="s">
        <v>82</v>
      </c>
      <c r="C119" s="155"/>
      <c r="D119" s="168" t="s">
        <v>84</v>
      </c>
      <c r="E119" s="162" t="s">
        <v>57</v>
      </c>
      <c r="F119" s="163">
        <f>SUM(F118)</f>
        <v>50</v>
      </c>
      <c r="G119" s="163">
        <v>0</v>
      </c>
      <c r="H119" s="163">
        <f t="shared" si="2"/>
        <v>0</v>
      </c>
    </row>
    <row r="120" spans="1:8" ht="12.75">
      <c r="A120" s="154">
        <v>110</v>
      </c>
      <c r="B120" s="166"/>
      <c r="C120" s="155" t="s">
        <v>87</v>
      </c>
      <c r="D120" s="169" t="s">
        <v>110</v>
      </c>
      <c r="E120" s="162" t="s">
        <v>55</v>
      </c>
      <c r="F120" s="163">
        <v>0.1</v>
      </c>
      <c r="G120" s="163">
        <v>0</v>
      </c>
      <c r="H120" s="163">
        <f t="shared" si="2"/>
        <v>0</v>
      </c>
    </row>
    <row r="121" spans="1:8" ht="12.75">
      <c r="A121" s="135"/>
      <c r="B121" s="135"/>
      <c r="C121" s="136" t="s">
        <v>54</v>
      </c>
      <c r="D121" s="152" t="str">
        <f>CONCATENATE(C97," ",D97)</f>
        <v>2 Vnitřní kanalizace</v>
      </c>
      <c r="E121" s="135"/>
      <c r="F121" s="138"/>
      <c r="G121" s="138"/>
      <c r="H121" s="138">
        <f>SUM(H98:H120)</f>
        <v>0</v>
      </c>
    </row>
    <row r="122" spans="1:10" ht="12.75">
      <c r="A122" s="139" t="s">
        <v>53</v>
      </c>
      <c r="B122" s="139"/>
      <c r="C122" s="150">
        <f>Rekapitulace!A10</f>
        <v>3</v>
      </c>
      <c r="D122" s="153" t="str">
        <f>Rekapitulace!B10</f>
        <v>Bourání konstrukcí</v>
      </c>
      <c r="E122" s="140"/>
      <c r="F122" s="141"/>
      <c r="G122" s="141"/>
      <c r="H122" s="141"/>
      <c r="I122" s="131"/>
      <c r="J122" s="131"/>
    </row>
    <row r="123" spans="1:10" ht="22.5">
      <c r="A123" s="154">
        <v>111</v>
      </c>
      <c r="B123" s="139"/>
      <c r="C123" s="155" t="s">
        <v>178</v>
      </c>
      <c r="D123" s="169" t="s">
        <v>177</v>
      </c>
      <c r="E123" s="162" t="s">
        <v>70</v>
      </c>
      <c r="F123" s="183">
        <v>55</v>
      </c>
      <c r="G123" s="163">
        <v>0</v>
      </c>
      <c r="H123" s="163">
        <f aca="true" t="shared" si="3" ref="H123:H128">F123*G123</f>
        <v>0</v>
      </c>
      <c r="I123" s="131"/>
      <c r="J123" s="131"/>
    </row>
    <row r="124" spans="1:8" ht="22.5">
      <c r="A124" s="154">
        <v>112</v>
      </c>
      <c r="B124" s="165"/>
      <c r="C124" s="155" t="s">
        <v>183</v>
      </c>
      <c r="D124" s="169" t="s">
        <v>182</v>
      </c>
      <c r="E124" s="162" t="s">
        <v>70</v>
      </c>
      <c r="F124" s="183">
        <v>3</v>
      </c>
      <c r="G124" s="163">
        <v>0</v>
      </c>
      <c r="H124" s="163">
        <f t="shared" si="3"/>
        <v>0</v>
      </c>
    </row>
    <row r="125" spans="1:8" ht="22.5">
      <c r="A125" s="154">
        <v>113</v>
      </c>
      <c r="B125" s="165"/>
      <c r="C125" s="155" t="s">
        <v>185</v>
      </c>
      <c r="D125" s="169" t="s">
        <v>184</v>
      </c>
      <c r="E125" s="162" t="s">
        <v>55</v>
      </c>
      <c r="F125" s="183">
        <v>0.3</v>
      </c>
      <c r="G125" s="163">
        <v>0</v>
      </c>
      <c r="H125" s="163">
        <f t="shared" si="3"/>
        <v>0</v>
      </c>
    </row>
    <row r="126" spans="1:8" ht="12.75">
      <c r="A126" s="154">
        <v>114</v>
      </c>
      <c r="B126" s="165"/>
      <c r="C126" s="155" t="s">
        <v>112</v>
      </c>
      <c r="D126" s="169" t="s">
        <v>114</v>
      </c>
      <c r="E126" s="162" t="s">
        <v>55</v>
      </c>
      <c r="F126" s="183">
        <v>0.3</v>
      </c>
      <c r="G126" s="163">
        <v>0</v>
      </c>
      <c r="H126" s="163">
        <f t="shared" si="3"/>
        <v>0</v>
      </c>
    </row>
    <row r="127" spans="1:8" ht="12.75">
      <c r="A127" s="154">
        <v>115</v>
      </c>
      <c r="B127" s="165"/>
      <c r="C127" s="155" t="s">
        <v>113</v>
      </c>
      <c r="D127" s="169" t="s">
        <v>115</v>
      </c>
      <c r="E127" s="162" t="s">
        <v>55</v>
      </c>
      <c r="F127" s="183">
        <v>6</v>
      </c>
      <c r="G127" s="163">
        <v>0</v>
      </c>
      <c r="H127" s="163">
        <f t="shared" si="3"/>
        <v>0</v>
      </c>
    </row>
    <row r="128" spans="1:8" ht="12.75">
      <c r="A128" s="154">
        <v>116</v>
      </c>
      <c r="B128" s="165"/>
      <c r="C128" s="155" t="s">
        <v>116</v>
      </c>
      <c r="D128" s="169" t="s">
        <v>117</v>
      </c>
      <c r="E128" s="162" t="s">
        <v>55</v>
      </c>
      <c r="F128" s="183">
        <v>0.3</v>
      </c>
      <c r="G128" s="163">
        <v>0</v>
      </c>
      <c r="H128" s="163">
        <f t="shared" si="3"/>
        <v>0</v>
      </c>
    </row>
    <row r="129" spans="1:8" ht="12.75">
      <c r="A129" s="135"/>
      <c r="B129" s="135"/>
      <c r="C129" s="136" t="s">
        <v>54</v>
      </c>
      <c r="D129" s="152" t="str">
        <f>CONCATENATE(C122," ",D122)</f>
        <v>3 Bourání konstrukcí</v>
      </c>
      <c r="E129" s="135"/>
      <c r="F129" s="138"/>
      <c r="G129" s="138"/>
      <c r="H129" s="138">
        <f>SUM(H123:H128)</f>
        <v>0</v>
      </c>
    </row>
    <row r="130" spans="1:10" ht="12.75">
      <c r="A130" s="139" t="s">
        <v>53</v>
      </c>
      <c r="B130" s="139"/>
      <c r="C130" s="150">
        <f>Rekapitulace!A11</f>
        <v>4</v>
      </c>
      <c r="D130" s="153" t="str">
        <f>Rekapitulace!B11</f>
        <v>Přípravné a přidružené práce</v>
      </c>
      <c r="E130" s="140"/>
      <c r="F130" s="141"/>
      <c r="G130" s="141"/>
      <c r="H130" s="141"/>
      <c r="I130" s="131"/>
      <c r="J130" s="131"/>
    </row>
    <row r="131" spans="1:10" ht="22.5">
      <c r="A131" s="154">
        <v>117</v>
      </c>
      <c r="B131" s="164"/>
      <c r="C131" s="155" t="s">
        <v>168</v>
      </c>
      <c r="D131" s="161" t="s">
        <v>242</v>
      </c>
      <c r="E131" s="162" t="s">
        <v>56</v>
      </c>
      <c r="F131" s="183">
        <v>5</v>
      </c>
      <c r="G131" s="183">
        <v>0</v>
      </c>
      <c r="H131" s="163">
        <f>F131*G131</f>
        <v>0</v>
      </c>
      <c r="I131" s="131"/>
      <c r="J131" s="131"/>
    </row>
    <row r="132" spans="1:10" ht="12.75">
      <c r="A132" s="154">
        <v>118</v>
      </c>
      <c r="B132" s="164" t="s">
        <v>82</v>
      </c>
      <c r="C132" s="155"/>
      <c r="D132" s="161" t="s">
        <v>170</v>
      </c>
      <c r="E132" s="162" t="s">
        <v>169</v>
      </c>
      <c r="F132" s="183">
        <v>2</v>
      </c>
      <c r="G132" s="183">
        <v>0</v>
      </c>
      <c r="H132" s="163">
        <f>F132*G132</f>
        <v>0</v>
      </c>
      <c r="I132" s="131"/>
      <c r="J132" s="131"/>
    </row>
    <row r="133" spans="1:8" ht="22.5">
      <c r="A133" s="154">
        <v>119</v>
      </c>
      <c r="B133" s="166"/>
      <c r="C133" s="155" t="s">
        <v>130</v>
      </c>
      <c r="D133" s="161" t="s">
        <v>118</v>
      </c>
      <c r="E133" s="162" t="s">
        <v>142</v>
      </c>
      <c r="F133" s="183">
        <v>1</v>
      </c>
      <c r="G133" s="183">
        <v>0</v>
      </c>
      <c r="H133" s="163">
        <f>F133*G133</f>
        <v>0</v>
      </c>
    </row>
    <row r="134" spans="1:8" ht="12.75">
      <c r="A134" s="154">
        <v>120</v>
      </c>
      <c r="B134" s="166"/>
      <c r="C134" s="155" t="s">
        <v>120</v>
      </c>
      <c r="D134" s="168" t="s">
        <v>119</v>
      </c>
      <c r="E134" s="162" t="s">
        <v>90</v>
      </c>
      <c r="F134" s="163">
        <v>12</v>
      </c>
      <c r="G134" s="183">
        <v>0</v>
      </c>
      <c r="H134" s="163">
        <f>F134*G134</f>
        <v>0</v>
      </c>
    </row>
    <row r="135" spans="1:8" ht="12.75">
      <c r="A135" s="154">
        <v>121</v>
      </c>
      <c r="B135" s="166" t="s">
        <v>82</v>
      </c>
      <c r="C135" s="155"/>
      <c r="D135" s="168" t="s">
        <v>243</v>
      </c>
      <c r="E135" s="162" t="s">
        <v>244</v>
      </c>
      <c r="F135" s="163">
        <v>1</v>
      </c>
      <c r="G135" s="183">
        <v>0</v>
      </c>
      <c r="H135" s="163">
        <f>F135*G135</f>
        <v>0</v>
      </c>
    </row>
    <row r="136" spans="1:8" ht="12.75">
      <c r="A136" s="135"/>
      <c r="B136" s="135"/>
      <c r="C136" s="136" t="s">
        <v>54</v>
      </c>
      <c r="D136" s="152" t="str">
        <f>CONCATENATE(C130," ",D130)</f>
        <v>4 Přípravné a přidružené práce</v>
      </c>
      <c r="E136" s="135"/>
      <c r="F136" s="138"/>
      <c r="G136" s="138"/>
      <c r="H136" s="138">
        <f>SUM(H131:H135)</f>
        <v>0</v>
      </c>
    </row>
    <row r="137" spans="1:8" ht="12.75">
      <c r="A137" s="139" t="s">
        <v>53</v>
      </c>
      <c r="B137" s="139"/>
      <c r="C137" s="150">
        <f>Rekapitulace!A12</f>
        <v>5</v>
      </c>
      <c r="D137" s="153" t="str">
        <f>Rekapitulace!B12</f>
        <v>Ostatní konstrukce</v>
      </c>
      <c r="E137" s="140"/>
      <c r="F137" s="141"/>
      <c r="G137" s="141"/>
      <c r="H137" s="141"/>
    </row>
    <row r="138" spans="1:8" ht="22.5">
      <c r="A138" s="154">
        <v>122</v>
      </c>
      <c r="B138" s="139"/>
      <c r="C138" s="155" t="s">
        <v>245</v>
      </c>
      <c r="D138" s="185" t="s">
        <v>246</v>
      </c>
      <c r="E138" s="162" t="s">
        <v>90</v>
      </c>
      <c r="F138" s="183">
        <v>130</v>
      </c>
      <c r="G138" s="182">
        <v>0</v>
      </c>
      <c r="H138" s="186">
        <f>F138*G138</f>
        <v>0</v>
      </c>
    </row>
    <row r="139" spans="1:8" ht="12.75">
      <c r="A139" s="154">
        <v>123</v>
      </c>
      <c r="B139" s="184"/>
      <c r="C139" s="155"/>
      <c r="D139" s="185" t="s">
        <v>121</v>
      </c>
      <c r="E139" s="162" t="s">
        <v>90</v>
      </c>
      <c r="F139" s="181">
        <v>130</v>
      </c>
      <c r="G139" s="182">
        <v>0</v>
      </c>
      <c r="H139" s="186">
        <f>F139*G139</f>
        <v>0</v>
      </c>
    </row>
    <row r="140" spans="1:8" ht="12.75">
      <c r="A140" s="135"/>
      <c r="B140" s="135"/>
      <c r="C140" s="136" t="s">
        <v>54</v>
      </c>
      <c r="D140" s="152" t="str">
        <f>CONCATENATE(C137," ",D137)</f>
        <v>5 Ostatní konstrukce</v>
      </c>
      <c r="E140" s="135"/>
      <c r="F140" s="138"/>
      <c r="G140" s="138"/>
      <c r="H140" s="138">
        <f>SUM(H138:H139)</f>
        <v>0</v>
      </c>
    </row>
    <row r="141" spans="1:8" ht="36.75" customHeight="1">
      <c r="A141" s="240" t="s">
        <v>201</v>
      </c>
      <c r="B141" s="241"/>
      <c r="C141" s="241"/>
      <c r="D141" s="241"/>
      <c r="E141" s="241"/>
      <c r="F141" s="241"/>
      <c r="G141" s="241"/>
      <c r="H141" s="241"/>
    </row>
  </sheetData>
  <sheetProtection/>
  <mergeCells count="5">
    <mergeCell ref="A1:H1"/>
    <mergeCell ref="A3:C3"/>
    <mergeCell ref="A5:C5"/>
    <mergeCell ref="A4:C4"/>
    <mergeCell ref="A141:H141"/>
  </mergeCells>
  <printOptions horizontalCentered="1"/>
  <pageMargins left="0.3937007874015748" right="0.3937007874015748" top="0.36" bottom="0.59" header="0.31496062992125984" footer="0.31496062992125984"/>
  <pageSetup fitToHeight="0" fitToWidth="1" horizontalDpi="600" verticalDpi="600" orientation="portrait" paperSize="9" scale="86" r:id="rId1"/>
  <headerFooter alignWithMargins="0">
    <oddFooter>&amp;CStránka &amp;P z &amp;N</oddFooter>
  </headerFooter>
  <rowBreaks count="1" manualBreakCount="1"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Jindrich Jansa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Jindrich Jansa</dc:creator>
  <cp:keywords/>
  <dc:description/>
  <cp:lastModifiedBy>Uživatel</cp:lastModifiedBy>
  <cp:lastPrinted>2021-02-19T20:39:16Z</cp:lastPrinted>
  <dcterms:created xsi:type="dcterms:W3CDTF">2006-01-30T09:05:42Z</dcterms:created>
  <dcterms:modified xsi:type="dcterms:W3CDTF">2021-02-19T20:53:24Z</dcterms:modified>
  <cp:category/>
  <cp:version/>
  <cp:contentType/>
  <cp:contentStatus/>
</cp:coreProperties>
</file>