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6900" activeTab="1"/>
  </bookViews>
  <sheets>
    <sheet name="Rekapitulace stavby" sheetId="1" r:id="rId1"/>
    <sheet name="D.1 - Objekt Krajské vete..." sheetId="2" r:id="rId2"/>
  </sheets>
  <definedNames>
    <definedName name="_xlnm._FilterDatabase" localSheetId="1" hidden="1">'D.1 - Objekt Krajské vete...'!$C$140:$K$410</definedName>
    <definedName name="_xlnm.Print_Area" localSheetId="1">'D.1 - Objekt Krajské vete...'!$C$4:$J$76,'D.1 - Objekt Krajské vete...'!$C$82:$J$122,'D.1 - Objekt Krajské vete...'!$C$128:$J$410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'D.1 - Objekt Krajské vete...'!$140:$140</definedName>
  </definedNames>
  <calcPr calcId="162913"/>
</workbook>
</file>

<file path=xl/sharedStrings.xml><?xml version="1.0" encoding="utf-8"?>
<sst xmlns="http://schemas.openxmlformats.org/spreadsheetml/2006/main" count="3345" uniqueCount="831">
  <si>
    <t>Export Komplet</t>
  </si>
  <si>
    <t/>
  </si>
  <si>
    <t>2.0</t>
  </si>
  <si>
    <t>False</t>
  </si>
  <si>
    <t>{dcbca171-83fa-4e8d-872d-ed834a31b059}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</si>
  <si>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</si>
  <si>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</si>
  <si>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</si>
  <si>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</si>
  <si>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</si>
  <si>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</si>
  <si>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</si>
  <si>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</si>
  <si>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</si>
  <si>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42/20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</si>
  <si>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</si>
  <si>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</si>
  <si>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objektu Krajské veterinární správy Plzeň</t>
  </si>
  <si>
    <t>KSO:</t>
  </si>
  <si>
    <t>CC-CZ:</t>
  </si>
  <si>
    <t>Místo:</t>
  </si>
  <si>
    <t>Plzeň, Družstevní 1846/13</t>
  </si>
  <si>
    <t>Datum:</t>
  </si>
  <si>
    <t>25. 1. 2021</t>
  </si>
  <si>
    <t>Zadavatel:</t>
  </si>
  <si>
    <t>IČ:</t>
  </si>
  <si>
    <t>Státní veterinární správa, Praha 2</t>
  </si>
  <si>
    <t>DIČ:</t>
  </si>
  <si>
    <t>Uchazeč:</t>
  </si>
  <si>
    <t>Vyplň údaj</t>
  </si>
  <si>
    <t>Projektant:</t>
  </si>
  <si>
    <t>UNIART - projektová kancelář</t>
  </si>
  <si>
    <t>True</t>
  </si>
  <si>
    <t>Zpracovatel:</t>
  </si>
  <si>
    <t>13891871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</si>
  <si>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</si>
  <si>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</si>
  <si>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</si>
  <si>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</si>
  <si>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</si>
  <si>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</si>
  <si>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</si>
  <si>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</si>
  <si>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</si>
  <si>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</si>
  <si>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</si>
  <si>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</si>
  <si>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</si>
  <si>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</si>
  <si>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</si>
  <si>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</si>
  <si>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</si>
  <si>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</si>
  <si>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</si>
  <si>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</si>
  <si>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</si>
  <si>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</si>
  <si>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</si>
  <si>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</si>
  <si>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</si>
  <si>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</si>
  <si>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</si>
  <si>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</si>
  <si>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</si>
  <si>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</si>
  <si>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</si>
  <si>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</si>
  <si>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</si>
  <si>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</si>
  <si>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</si>
  <si>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</si>
  <si>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</si>
  <si>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</si>
  <si>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</si>
  <si>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</si>
  <si>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</si>
  <si>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</si>
  <si>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</si>
  <si>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</si>
  <si>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</si>
  <si>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</si>
  <si>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</si>
  <si>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</si>
  <si>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Objekt Krajské veterinární správy Plzeň - vlastní objekt</t>
  </si>
  <si>
    <t>STA</t>
  </si>
  <si>
    <t>1</t>
  </si>
  <si>
    <t>{8884d49b-dc92-4f2b-b554-c0bc3c15963c}</t>
  </si>
  <si>
    <t>2</t>
  </si>
  <si>
    <t>KRYCÍ LIST SOUPISU PRACÍ</t>
  </si>
  <si>
    <t>Objekt:</t>
  </si>
  <si>
    <t>D.1 - Objekt Krajské veterinární správy Plzeň - 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</si>
  <si>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</si>
  <si>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</si>
  <si>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</si>
  <si>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</si>
  <si>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</si>
  <si>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</si>
  <si>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</si>
  <si>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</si>
  <si>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</si>
  <si>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</si>
  <si>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</si>
  <si>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</si>
  <si>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</si>
  <si>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</si>
  <si>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</si>
  <si>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</si>
  <si>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</si>
  <si>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</si>
  <si>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</si>
  <si>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</si>
  <si>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</si>
  <si>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</si>
  <si>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</si>
  <si>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</si>
  <si>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</si>
  <si>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</si>
  <si>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</si>
  <si>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</si>
  <si>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</si>
  <si>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</si>
  <si>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</si>
  <si>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</si>
  <si>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</si>
  <si>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</si>
  <si>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</si>
  <si>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</si>
  <si>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</si>
  <si>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</si>
  <si>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</si>
  <si>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</si>
  <si>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</si>
  <si>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</si>
  <si>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</si>
  <si>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</si>
  <si>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</si>
  <si>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</si>
  <si>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</si>
  <si>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</si>
  <si>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</si>
  <si>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</si>
  <si>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</si>
  <si>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4</t>
  </si>
  <si>
    <t>-1667199899</t>
  </si>
  <si>
    <t>VV</t>
  </si>
  <si>
    <t>(1,4+4,85+6,31+(2,45+1,36)*2+6,86)*0,8</t>
  </si>
  <si>
    <t>113107122</t>
  </si>
  <si>
    <t>Odstranění podkladu z kameniva drceného tl 200 mm ručně</t>
  </si>
  <si>
    <t>-1934681028</t>
  </si>
  <si>
    <t>3</t>
  </si>
  <si>
    <t>132212111</t>
  </si>
  <si>
    <t>Hloubení rýh š do 800 mm v soudržných horninách třídy těžitelnosti I, skupiny 3 ručně</t>
  </si>
  <si>
    <t>m3</t>
  </si>
  <si>
    <t>-1051098393</t>
  </si>
  <si>
    <t>1,3*(1,4+4,85+6,31+(2,45+1,36)*2+6,86)*0,8</t>
  </si>
  <si>
    <t>174111101</t>
  </si>
  <si>
    <t>Zásyp jam, šachet rýh nebo kolem objektů sypaninou se zhutněním ručně</t>
  </si>
  <si>
    <t>816528440</t>
  </si>
  <si>
    <t>Zakládání</t>
  </si>
  <si>
    <t>5</t>
  </si>
  <si>
    <t>213141131</t>
  </si>
  <si>
    <t>Zřízení vrstvy z geotextilie ve sklonu do 1:1 š do 3 m</t>
  </si>
  <si>
    <t>-2042461353</t>
  </si>
  <si>
    <t>1,6*(1,4+4,85+6,31+(2,45+1,36)*2+6,86)</t>
  </si>
  <si>
    <t>6</t>
  </si>
  <si>
    <t>M</t>
  </si>
  <si>
    <t>69311068</t>
  </si>
  <si>
    <t>geotextilie netkaná separační, ochranná, filtrační, drenážní PP 300g/m2</t>
  </si>
  <si>
    <t>8</t>
  </si>
  <si>
    <t>-1123064451</t>
  </si>
  <si>
    <t>43,264*1,1845 'Přepočtené koeficientem množství</t>
  </si>
  <si>
    <t>Svislé a kompletní konstrukce</t>
  </si>
  <si>
    <t>7</t>
  </si>
  <si>
    <t>311231127</t>
  </si>
  <si>
    <t>Zdivo nosné z cihel dl 290 mm P20 až 25 na SMS 10 MPa</t>
  </si>
  <si>
    <t>-1936901925</t>
  </si>
  <si>
    <t>(0,865*(0,37+0,34))*0,51*2+(0,89*0,37+0,495*0,34)*1*2</t>
  </si>
  <si>
    <t>317941121</t>
  </si>
  <si>
    <t>Osazování ocelových válcovaných nosníků na zdivu I, IE, U, UE nebo L do č 12</t>
  </si>
  <si>
    <t>t</t>
  </si>
  <si>
    <t>-956552513</t>
  </si>
  <si>
    <t>1,1*4*2,42*0,001</t>
  </si>
  <si>
    <t>9</t>
  </si>
  <si>
    <t>13010414</t>
  </si>
  <si>
    <t>úhelník ocelový rovnostranný jakost 11 375 40x40x4mm</t>
  </si>
  <si>
    <t>-586439977</t>
  </si>
  <si>
    <t>0,011*1,02 'Přepočtené koeficientem množství</t>
  </si>
  <si>
    <t>10</t>
  </si>
  <si>
    <t>319202112</t>
  </si>
  <si>
    <t>Dodatečná izolace zdiva tl do 300 mm nízkotlakou injektáží silikonovou mikroemulzí</t>
  </si>
  <si>
    <t>m</t>
  </si>
  <si>
    <t>573430843</t>
  </si>
  <si>
    <t>(0,31+2,28+1,33)*2+5,6</t>
  </si>
  <si>
    <t>11</t>
  </si>
  <si>
    <t>319202113</t>
  </si>
  <si>
    <t>Dodatečná izolace zdiva tl do 450 mm nízkotlakou injektáží silikonovou mikroemulzí</t>
  </si>
  <si>
    <t>-1923621393</t>
  </si>
  <si>
    <t>12</t>
  </si>
  <si>
    <t>319202114</t>
  </si>
  <si>
    <t>Dodatečná izolace zdiva tl do 600 mm nízkotlakou injektáží silikonovou mikroemulzí</t>
  </si>
  <si>
    <t>1962400792</t>
  </si>
  <si>
    <t>8,76+5,29+1,22*2</t>
  </si>
  <si>
    <t>13</t>
  </si>
  <si>
    <t>319202115</t>
  </si>
  <si>
    <t>Dodatečná izolace zdiva tl do 900 mm nízkotlakou injektáží silikonovou mikroemulzí</t>
  </si>
  <si>
    <t>-985765493</t>
  </si>
  <si>
    <t>(4,15+7,61+2,1+0,64)*2+2,38+5,39+1,8</t>
  </si>
  <si>
    <t>Vodorovné konstrukce</t>
  </si>
  <si>
    <t>14</t>
  </si>
  <si>
    <t>430321414</t>
  </si>
  <si>
    <t>Schodišťová konstrukce a rampa ze ŽB tř. C 25/30</t>
  </si>
  <si>
    <t>-135496677</t>
  </si>
  <si>
    <t>1,685*(0,355*0,17+1,815*0,14+6*0,15375*0,285/2+0,18*0,24/2)*2</t>
  </si>
  <si>
    <t>430361821</t>
  </si>
  <si>
    <t>Výztuž schodišťové konstrukce a rampy betonářskou ocelí 10 505</t>
  </si>
  <si>
    <t>1279164501</t>
  </si>
  <si>
    <t>(52,32*0,222+45,3*0,395+135,14*0,888)*0,001</t>
  </si>
  <si>
    <t>0,15*1,02 'Přepočtené koeficientem množství</t>
  </si>
  <si>
    <t>16</t>
  </si>
  <si>
    <t>431351121</t>
  </si>
  <si>
    <t>Zřízení bednění podest schodišť a ramp přímočarých v do 4 m</t>
  </si>
  <si>
    <t>-1791373722</t>
  </si>
  <si>
    <t>(1,815*0,14+0,355*0,17)*4+2,34*1,685*2</t>
  </si>
  <si>
    <t>17</t>
  </si>
  <si>
    <t>431351122</t>
  </si>
  <si>
    <t>Odstranění bednění podest schodišť a ramp přímočarých v do 4 m</t>
  </si>
  <si>
    <t>473914123</t>
  </si>
  <si>
    <t>18</t>
  </si>
  <si>
    <t>434351141</t>
  </si>
  <si>
    <t>Zřízení bednění stupňů přímočarých schodišť</t>
  </si>
  <si>
    <t>2138567825</t>
  </si>
  <si>
    <t>1,685*(0,17+0,24+0,77)*2</t>
  </si>
  <si>
    <t>19</t>
  </si>
  <si>
    <t>434351142</t>
  </si>
  <si>
    <t>Odstranění bednění stupňů přímočarých schodišť</t>
  </si>
  <si>
    <t>550727897</t>
  </si>
  <si>
    <t>Komunikace pozemní</t>
  </si>
  <si>
    <t>20</t>
  </si>
  <si>
    <t>564861111</t>
  </si>
  <si>
    <t>Podklad ze štěrkodrtě ŠD tl 200 mm</t>
  </si>
  <si>
    <t>-1533054293</t>
  </si>
  <si>
    <t>596212210</t>
  </si>
  <si>
    <t>Kladení zámkové dlažby pozemních komunikací tl 80 mm skupiny A pl do 50 m2</t>
  </si>
  <si>
    <t>898268716</t>
  </si>
  <si>
    <t>Úpravy povrchů, podlahy a osazování výplní</t>
  </si>
  <si>
    <t>22</t>
  </si>
  <si>
    <t>612315302</t>
  </si>
  <si>
    <t>Vápenná štuková omítka ostění nebo nadpraží</t>
  </si>
  <si>
    <t>-1479287759</t>
  </si>
  <si>
    <t>(0,8+0,4)*2*2*0,5+(0,73+0,47)*2*0,5</t>
  </si>
  <si>
    <t>23</t>
  </si>
  <si>
    <t>612821002</t>
  </si>
  <si>
    <t>Vnitřní sanační štuková omítka pro vlhké zdivo prováděná ručně</t>
  </si>
  <si>
    <t>-448070565</t>
  </si>
  <si>
    <t>((0,31+2,28+1,33+1,22+1,8+4,15+7,61+2,1+0,64)*2+5,6+8,76+5,29+2,38+5,39)*1,5</t>
  </si>
  <si>
    <t>24</t>
  </si>
  <si>
    <t>621135001</t>
  </si>
  <si>
    <t>Vyrovnání podkladu vnějších podhledů maltou vápenocementovou tl do 10 mm</t>
  </si>
  <si>
    <t>700963568</t>
  </si>
  <si>
    <t>7,5+1,65</t>
  </si>
  <si>
    <t>25</t>
  </si>
  <si>
    <t>621325209</t>
  </si>
  <si>
    <t>Oprava vnější vápenocementové štukové omítky složitosti 1 podhledů v rozsahu do 100%</t>
  </si>
  <si>
    <t>-1522457470</t>
  </si>
  <si>
    <t>26</t>
  </si>
  <si>
    <t>622325455</t>
  </si>
  <si>
    <t>Oprava vnější vápenné omítky s celoplošným přeštukováním členitosti 3 v rozsahu do 40%</t>
  </si>
  <si>
    <t>-724953038</t>
  </si>
  <si>
    <t>(24,29+3,65+1,72+15,14)*2*3,19+(17,62+15,03+0,75)*2*7,01</t>
  </si>
  <si>
    <t>27</t>
  </si>
  <si>
    <t>629991001</t>
  </si>
  <si>
    <t>Zakrytí podélných ploch fólií volně položenou</t>
  </si>
  <si>
    <t>345988327</t>
  </si>
  <si>
    <t>(24,29+3,65+1,72+15,14)*2*2</t>
  </si>
  <si>
    <t>28</t>
  </si>
  <si>
    <t>629991011</t>
  </si>
  <si>
    <t>Zakrytí výplní otvorů a svislých ploch fólií přilepenou lepící páskou</t>
  </si>
  <si>
    <t>1019097103</t>
  </si>
  <si>
    <t>29</t>
  </si>
  <si>
    <t>631311214</t>
  </si>
  <si>
    <t>Mazanina tl do 80 mm z betonu prostého se zvýšenými nároky na prostředí tř. C 25/30</t>
  </si>
  <si>
    <t>692566019</t>
  </si>
  <si>
    <t>(4,89+42,22+1,3*0,2+7,4+15,05+1,65)*0,065</t>
  </si>
  <si>
    <t>30</t>
  </si>
  <si>
    <t>631362021</t>
  </si>
  <si>
    <t>Výztuž mazanin svařovanými sítěmi Kari</t>
  </si>
  <si>
    <t>-1551840864</t>
  </si>
  <si>
    <t>(4,89+42,22+1,3*0,2+7,4+15,05+1,65)*4,44*0,001</t>
  </si>
  <si>
    <t>0,317*1,05 'Přepočtené koeficientem množství</t>
  </si>
  <si>
    <t>Ostatní konstrukce a práce, bourání</t>
  </si>
  <si>
    <t>31</t>
  </si>
  <si>
    <t>935113111</t>
  </si>
  <si>
    <t>Osazení odvodňovacího polymerbetonového žlabu s krycím roštem šířky do 200 mm</t>
  </si>
  <si>
    <t>318855443</t>
  </si>
  <si>
    <t>32</t>
  </si>
  <si>
    <t>941311112</t>
  </si>
  <si>
    <t>Montáž lešení řadového modulového lehkého zatížení do 200 kg/m2 š do 0,9 m v do 25 m</t>
  </si>
  <si>
    <t>1653318259</t>
  </si>
  <si>
    <t>(24,29+3,65+1,72+15,14)*2*1,8+(17,62+15,03+0,75)*2*3*1,8</t>
  </si>
  <si>
    <t>33</t>
  </si>
  <si>
    <t>941311211</t>
  </si>
  <si>
    <t>Příplatek k lešení řadovému modulovému lehkému š 0,9 m v do 25 m za první a ZKD den použití</t>
  </si>
  <si>
    <t>-1674530623</t>
  </si>
  <si>
    <t>522*71 'Přepočtené koeficientem množství</t>
  </si>
  <si>
    <t>34</t>
  </si>
  <si>
    <t>941311812</t>
  </si>
  <si>
    <t>Demontáž lešení řadového modulového lehkého zatížení do 200 kg/m2 š do 0,9 m v do 25 m</t>
  </si>
  <si>
    <t>1786152879</t>
  </si>
  <si>
    <t>35</t>
  </si>
  <si>
    <t>944611111</t>
  </si>
  <si>
    <t>Montáž ochranné plachty z textilie z umělých vláken</t>
  </si>
  <si>
    <t>979290991</t>
  </si>
  <si>
    <t>(24,29+3,65+1,72+15,14)*2*3,5+(17,62+15,03+0,75)*2*7,5</t>
  </si>
  <si>
    <t>36</t>
  </si>
  <si>
    <t>944611211</t>
  </si>
  <si>
    <t>Příplatek k ochranné plachtě za první a ZKD den použití</t>
  </si>
  <si>
    <t>921528683</t>
  </si>
  <si>
    <t>814,6*71 'Přepočtené koeficientem množství</t>
  </si>
  <si>
    <t>37</t>
  </si>
  <si>
    <t>944611811</t>
  </si>
  <si>
    <t>Demontáž ochranné plachty z textilie z umělých vláken</t>
  </si>
  <si>
    <t>-490087499</t>
  </si>
  <si>
    <t>38</t>
  </si>
  <si>
    <t>962032230</t>
  </si>
  <si>
    <t>Bourání zdiva z cihel pálených nebo vápenopískových na MV nebo MVC do 1 m3</t>
  </si>
  <si>
    <t>1074702359</t>
  </si>
  <si>
    <t>0,8*0,4*0,15*2+(0,73*0,47-0,3*0,3)*0,2+(0,865*(0,37+0,34))*0,51*2+(0,89*0,37+0,495*0,34)*1*2</t>
  </si>
  <si>
    <t>39</t>
  </si>
  <si>
    <t>963023712</t>
  </si>
  <si>
    <t>Vybourání schodišťových stupňů ze zdi cihelné oboustranně</t>
  </si>
  <si>
    <t>-2130410530</t>
  </si>
  <si>
    <t>1,33*6*2</t>
  </si>
  <si>
    <t>40</t>
  </si>
  <si>
    <t>963053935</t>
  </si>
  <si>
    <t>Bourání ŽB schodišťových ramen monolitických zazděných oboustranně</t>
  </si>
  <si>
    <t>1604170904</t>
  </si>
  <si>
    <t>1,33*1,7*2</t>
  </si>
  <si>
    <t>41</t>
  </si>
  <si>
    <t>965043341</t>
  </si>
  <si>
    <t>Bourání podkladů pod dlažby betonových s potěrem nebo teracem tl do 100 mm pl přes 4 m2</t>
  </si>
  <si>
    <t>223198045</t>
  </si>
  <si>
    <t>42</t>
  </si>
  <si>
    <t>966008221</t>
  </si>
  <si>
    <t>Bourání betonového nebo polymerbetonového odvodňovacího žlabu š do 200 mm</t>
  </si>
  <si>
    <t>-1339503902</t>
  </si>
  <si>
    <t>1*2</t>
  </si>
  <si>
    <t>43</t>
  </si>
  <si>
    <t>968062374</t>
  </si>
  <si>
    <t>Vybourání dřevěných rámů oken zdvojených včetně křídel pl do 1 m2</t>
  </si>
  <si>
    <t>295475128</t>
  </si>
  <si>
    <t>0,96*0,6*2</t>
  </si>
  <si>
    <t>44</t>
  </si>
  <si>
    <t>968072456</t>
  </si>
  <si>
    <t>Vybourání kovových dveřních zárubní pl přes 2 m2</t>
  </si>
  <si>
    <t>1515194190</t>
  </si>
  <si>
    <t>1,02*2,06</t>
  </si>
  <si>
    <t>45</t>
  </si>
  <si>
    <t>975063161</t>
  </si>
  <si>
    <t>Podchycení schodů a podest oboustranně podepřených rovných v do 3,5 m pro zatížení do 1200 kg/m2</t>
  </si>
  <si>
    <t>-1302131538</t>
  </si>
  <si>
    <t>(2,07+0,285*2)*1,33</t>
  </si>
  <si>
    <t>46</t>
  </si>
  <si>
    <t>978019351</t>
  </si>
  <si>
    <t>Otlučení (osekání) vnější vápenné nebo vápenocementové omítky stupně členitosti 3 až 5 do 40%</t>
  </si>
  <si>
    <t>-267139885</t>
  </si>
  <si>
    <t>(24,29+3,65+1,72+15,14)*2*3,19+(17,62+15,03+0,75)*2*7,01+7,4+1,65</t>
  </si>
  <si>
    <t>47</t>
  </si>
  <si>
    <t>979054451</t>
  </si>
  <si>
    <t>Očištění vybouraných zámkových dlaždic s původním spárováním z kameniva těženého</t>
  </si>
  <si>
    <t>-687488516</t>
  </si>
  <si>
    <t>48</t>
  </si>
  <si>
    <t>985112131</t>
  </si>
  <si>
    <t>Odsekání degradovaného betonu rubu kleneb a podlah tl do 10 mm</t>
  </si>
  <si>
    <t>-1110562474</t>
  </si>
  <si>
    <t>4,89+42,22+1,3*0,2+7,4+15,05+1,65</t>
  </si>
  <si>
    <t>49</t>
  </si>
  <si>
    <t>985112193</t>
  </si>
  <si>
    <t>Příplatek k odsekání degradovaného betonu za plochu do 10 m2 jednotlivě</t>
  </si>
  <si>
    <t>2088266931</t>
  </si>
  <si>
    <t>4,89+1,3*0,2+7,4+1,65</t>
  </si>
  <si>
    <t>50</t>
  </si>
  <si>
    <t>985131311</t>
  </si>
  <si>
    <t>Ruční dočištění ploch stěn, rubu kleneb a podlah ocelových kartáči</t>
  </si>
  <si>
    <t>-1595281582</t>
  </si>
  <si>
    <t>51</t>
  </si>
  <si>
    <t>985311111</t>
  </si>
  <si>
    <t>Reprofilace stěn cementovými sanačními maltami tl 10 mm</t>
  </si>
  <si>
    <t>-1366941664</t>
  </si>
  <si>
    <t>((0,87*(0,38+0,35)+0,9*0,38+0,5*0,35)*2+2,9*0,38)*2</t>
  </si>
  <si>
    <t>52</t>
  </si>
  <si>
    <t>985311311</t>
  </si>
  <si>
    <t>Reprofilace rubu kleneb a podlah cementovými sanačními maltami tl 10 mm</t>
  </si>
  <si>
    <t>-1870034774</t>
  </si>
  <si>
    <t>53</t>
  </si>
  <si>
    <t>985311912</t>
  </si>
  <si>
    <t>Příplatek při reprofilaci sanačními maltami za plochu do 10 m2 jednotlivě</t>
  </si>
  <si>
    <t>1795784810</t>
  </si>
  <si>
    <t>4,89+1,3*0,2+7,4+1,65+((0,87*(0,38+0,35)+0,9*0,38+0,5*0,35)*2+2,9*0,38)*2</t>
  </si>
  <si>
    <t>54</t>
  </si>
  <si>
    <t>985312111</t>
  </si>
  <si>
    <t>Stěrka k vyrovnání betonových ploch stěn tl 2 mm</t>
  </si>
  <si>
    <t>1950710108</t>
  </si>
  <si>
    <t>55</t>
  </si>
  <si>
    <t>985312134</t>
  </si>
  <si>
    <t>Stěrka k vyrovnání betonových ploch rubu kleneb a podlah tl 5 mm</t>
  </si>
  <si>
    <t>-799863490</t>
  </si>
  <si>
    <t>56</t>
  </si>
  <si>
    <t>985312192</t>
  </si>
  <si>
    <t>Příplatek ke stěrce pro vyrovnání betonových ploch za plochu do 10 m2 jednotlivě</t>
  </si>
  <si>
    <t>859905519</t>
  </si>
  <si>
    <t>57</t>
  </si>
  <si>
    <t>985323112</t>
  </si>
  <si>
    <t>Spojovací můstek reprofilovaného betonu na cementové bázi tl 2 mm</t>
  </si>
  <si>
    <t>1985011736</t>
  </si>
  <si>
    <t>58</t>
  </si>
  <si>
    <t>985323912</t>
  </si>
  <si>
    <t>Příplatek k cenám spojovacího můstku za plochu do 10 m2 jednotlivě</t>
  </si>
  <si>
    <t>946603132</t>
  </si>
  <si>
    <t>59</t>
  </si>
  <si>
    <t>985324211</t>
  </si>
  <si>
    <t>Ochranný akrylátový nátěr betonu dvojnásobný s impregnací (OS-B)</t>
  </si>
  <si>
    <t>-532112432</t>
  </si>
  <si>
    <t>((0,87*(0,38+0,35)+0,9*0,38+0,5*0,35)*2+2,9*0,38)*2+1,685*(1,175+1,885)*2</t>
  </si>
  <si>
    <t>60</t>
  </si>
  <si>
    <t>985324912</t>
  </si>
  <si>
    <t>Příplatek k cenám ochranných nátěrů betonu za plochu do 10 m2 jednotlivě</t>
  </si>
  <si>
    <t>-996581958</t>
  </si>
  <si>
    <t>997</t>
  </si>
  <si>
    <t>Přesun sutě</t>
  </si>
  <si>
    <t>61</t>
  </si>
  <si>
    <t>997006002</t>
  </si>
  <si>
    <t>Třídění stavebního odpadu na jednotlivé druhy</t>
  </si>
  <si>
    <t>-1375833214</t>
  </si>
  <si>
    <t>62</t>
  </si>
  <si>
    <t>997013113</t>
  </si>
  <si>
    <t>Vnitrostaveništní doprava suti a vybouraných hmot pro budovy v do 12 m s použitím mechanizace</t>
  </si>
  <si>
    <t>-403890247</t>
  </si>
  <si>
    <t>63</t>
  </si>
  <si>
    <t>997013501</t>
  </si>
  <si>
    <t>Odvoz suti a vybouraných hmot na skládku nebo meziskládku do 1 km se složením</t>
  </si>
  <si>
    <t>1091490340</t>
  </si>
  <si>
    <t>64</t>
  </si>
  <si>
    <t>997013509</t>
  </si>
  <si>
    <t>Příplatek k odvozu suti a vybouraných hmot na skládku ZKD 1 km přes 1 km</t>
  </si>
  <si>
    <t>2069396940</t>
  </si>
  <si>
    <t>68,796*9 'Přepočtené koeficientem množství</t>
  </si>
  <si>
    <t>65</t>
  </si>
  <si>
    <t>997013871</t>
  </si>
  <si>
    <t>Poplatek za uložení stavebního odpadu na recyklační skládce (skládkovné) směsného stavebního a demoličního kód odpadu  17 09 04</t>
  </si>
  <si>
    <t>-231483490</t>
  </si>
  <si>
    <t>998</t>
  </si>
  <si>
    <t>Přesun hmot</t>
  </si>
  <si>
    <t>66</t>
  </si>
  <si>
    <t>998011002</t>
  </si>
  <si>
    <t>Přesun hmot pro budovy zděné v do 12 m</t>
  </si>
  <si>
    <t>1464576500</t>
  </si>
  <si>
    <t>PSV</t>
  </si>
  <si>
    <t>Práce a dodávky PSV</t>
  </si>
  <si>
    <t>711</t>
  </si>
  <si>
    <t>Izolace proti vodě, vlhkosti a plynům</t>
  </si>
  <si>
    <t>67</t>
  </si>
  <si>
    <t>711161215</t>
  </si>
  <si>
    <t>Izolace proti zemní vlhkosti nopovou fólií svislá, nopek v 20,0 mm, tl do 1,0 mm</t>
  </si>
  <si>
    <t>928150773</t>
  </si>
  <si>
    <t>68</t>
  </si>
  <si>
    <t>711161384</t>
  </si>
  <si>
    <t>Izolace proti zemní vlhkosti nopovou fólií ukončení provětrávací lištou</t>
  </si>
  <si>
    <t>740687066</t>
  </si>
  <si>
    <t>6,73+24,29+(1,72+2,45+1,36)*2+6,86+1,4+4,85+6,31</t>
  </si>
  <si>
    <t>69</t>
  </si>
  <si>
    <t>711161385</t>
  </si>
  <si>
    <t>Izolace proti zemní vlhkosti nopovou fólií připevnění koutové tvarovky</t>
  </si>
  <si>
    <t>kus</t>
  </si>
  <si>
    <t>-539892693</t>
  </si>
  <si>
    <t>70</t>
  </si>
  <si>
    <t>711161386</t>
  </si>
  <si>
    <t>Izolace proti zemní vlhkosti nopovou fólií připevnění rohové tvarovky</t>
  </si>
  <si>
    <t>1115351224</t>
  </si>
  <si>
    <t>71</t>
  </si>
  <si>
    <t>998711102</t>
  </si>
  <si>
    <t>Přesun hmot tonážní pro izolace proti vodě, vlhkosti a plynům v objektech výšky do 12 m</t>
  </si>
  <si>
    <t>-1555359607</t>
  </si>
  <si>
    <t>712</t>
  </si>
  <si>
    <t>Povlakové krytiny</t>
  </si>
  <si>
    <t>72</t>
  </si>
  <si>
    <t>712300831</t>
  </si>
  <si>
    <t>Odstranění povlakové krytiny střech do 10° jednovrstvé</t>
  </si>
  <si>
    <t>-779039744</t>
  </si>
  <si>
    <t>4,89+42,22+1,3*0,2+7,4+15,05</t>
  </si>
  <si>
    <t>73</t>
  </si>
  <si>
    <t>712300832</t>
  </si>
  <si>
    <t>Odstranění povlakové krytiny střech do 10° dvouvrstvé</t>
  </si>
  <si>
    <t>372447580</t>
  </si>
  <si>
    <t>74</t>
  </si>
  <si>
    <t>712311101</t>
  </si>
  <si>
    <t>Provedení povlakové krytiny střech do 10° za studena lakem penetračním nebo asfaltovým</t>
  </si>
  <si>
    <t>-307431777</t>
  </si>
  <si>
    <t>75</t>
  </si>
  <si>
    <t>11163150</t>
  </si>
  <si>
    <t>lak penetrační asfaltový</t>
  </si>
  <si>
    <t>1242566109</t>
  </si>
  <si>
    <t>71,47*0,00032 'Přepočtené koeficientem množství</t>
  </si>
  <si>
    <t>76</t>
  </si>
  <si>
    <t>712341559</t>
  </si>
  <si>
    <t>Provedení povlakové krytiny střech do 10° pásy NAIP přitavením v plné ploše</t>
  </si>
  <si>
    <t>-361323865</t>
  </si>
  <si>
    <t>(42,22+1,3*0,2+(5,14+6,515+6,44)*0,5)*2</t>
  </si>
  <si>
    <t>77</t>
  </si>
  <si>
    <t>62853004</t>
  </si>
  <si>
    <t>pás asfaltový natavitelný modifikovaný SBS tl 4,0mm s vložkou ze skleněné tkaniny a spalitelnou PE fólií nebo jemnozrnným minerálním posypem na horním povrchu</t>
  </si>
  <si>
    <t>-231313149</t>
  </si>
  <si>
    <t>103,055*1,1655 'Přepočtené koeficientem množství</t>
  </si>
  <si>
    <t>78</t>
  </si>
  <si>
    <t>712363001</t>
  </si>
  <si>
    <t>Provedení povlakové krytiny střech do 10° termoplastickou fólií PVC rozvinutím a natažením v ploše</t>
  </si>
  <si>
    <t>-720283969</t>
  </si>
  <si>
    <t>42,22+1,3*0,2+(5,14+6,515+6,44)*0,5</t>
  </si>
  <si>
    <t>79</t>
  </si>
  <si>
    <t>28343012</t>
  </si>
  <si>
    <t>fólie hydroizolační střešní mPVC určená ke stabilizaci přitížením a do vegetačních střech tl 1,5mm</t>
  </si>
  <si>
    <t>-2063700341</t>
  </si>
  <si>
    <t>51,528*1,1655 'Přepočtené koeficientem množství</t>
  </si>
  <si>
    <t>80</t>
  </si>
  <si>
    <t>712363203</t>
  </si>
  <si>
    <t>Provedení povlakové krytiny střech do 10° montáž ukončujícího hliníkového profilu terasového</t>
  </si>
  <si>
    <t>1969902622</t>
  </si>
  <si>
    <t>5,14+6,515+6,44+4,6</t>
  </si>
  <si>
    <t>81</t>
  </si>
  <si>
    <t>59054300</t>
  </si>
  <si>
    <t>profil ukončovací s okapničkou děrovaná hrana s drenáží barevný lak Al dl 2,5m v 23mm</t>
  </si>
  <si>
    <t>-1185741196</t>
  </si>
  <si>
    <t>22,695*1,05 'Přepočtené koeficientem množství</t>
  </si>
  <si>
    <t>82</t>
  </si>
  <si>
    <t>712363357</t>
  </si>
  <si>
    <t>Povlakové krytiny střech do 10° z tvarovaných poplastovaných lišt délky 2 m okapnice široká rš 250 mm</t>
  </si>
  <si>
    <t>-793470109</t>
  </si>
  <si>
    <t>83</t>
  </si>
  <si>
    <t>712391587</t>
  </si>
  <si>
    <t>Provedení povlakové krytiny střech do 10° přibití pásů hřebíky</t>
  </si>
  <si>
    <t>-985042318</t>
  </si>
  <si>
    <t>84</t>
  </si>
  <si>
    <t>31411550</t>
  </si>
  <si>
    <t>hřebík do krytiny s velkou hlavou 2,5x32mm</t>
  </si>
  <si>
    <t>kg</t>
  </si>
  <si>
    <t>782501990</t>
  </si>
  <si>
    <t>51,528*0,04 'Přepočtené koeficientem množství</t>
  </si>
  <si>
    <t>85</t>
  </si>
  <si>
    <t>998712102</t>
  </si>
  <si>
    <t>Přesun hmot tonážní tonážní pro krytiny povlakové v objektech v do 12 m</t>
  </si>
  <si>
    <t>516311484</t>
  </si>
  <si>
    <t>751</t>
  </si>
  <si>
    <t>Vzduchotechnika</t>
  </si>
  <si>
    <t>86</t>
  </si>
  <si>
    <t>751398053</t>
  </si>
  <si>
    <t>Mtž protidešťové žaluzie potrubí do 0,450 m2</t>
  </si>
  <si>
    <t>-1657658019</t>
  </si>
  <si>
    <t>87</t>
  </si>
  <si>
    <t>42972919</t>
  </si>
  <si>
    <t>žaluzie protidešťová s pevnými lamelami, pozink, pro potrubí 400x400mm</t>
  </si>
  <si>
    <t>-1800632494</t>
  </si>
  <si>
    <t>88</t>
  </si>
  <si>
    <t>42972924</t>
  </si>
  <si>
    <t>žaluzie protidešťová s pevnými lamelami, pozink, pro potrubí 710x710mm</t>
  </si>
  <si>
    <t>-1558817936</t>
  </si>
  <si>
    <t>89</t>
  </si>
  <si>
    <t>751398853</t>
  </si>
  <si>
    <t>Demontáž protidešťové žaluzie z potrubí čtyřhranného do průřezu 0,450 m2</t>
  </si>
  <si>
    <t>-401647465</t>
  </si>
  <si>
    <t>90</t>
  </si>
  <si>
    <t>998751101</t>
  </si>
  <si>
    <t>Přesun hmot tonážní pro vzduchotechniku v objektech v do 12 m</t>
  </si>
  <si>
    <t>-1019578528</t>
  </si>
  <si>
    <t>762</t>
  </si>
  <si>
    <t>Konstrukce tesařské</t>
  </si>
  <si>
    <t>91</t>
  </si>
  <si>
    <t>762211140</t>
  </si>
  <si>
    <t>Montáž schodiště přímočarého z fošen bez podstupnice šířka ramene do 1,5 m</t>
  </si>
  <si>
    <t>1589683423</t>
  </si>
  <si>
    <t>92</t>
  </si>
  <si>
    <t>762211811</t>
  </si>
  <si>
    <t>Demontáž schodiště přímočarého nebo křivočarého š do 1,0 m bez podstupnic</t>
  </si>
  <si>
    <t>1153612009</t>
  </si>
  <si>
    <t>93</t>
  </si>
  <si>
    <t>762223110</t>
  </si>
  <si>
    <t>Montáž provizorního zábradlí z fošen výšky 1,1 m</t>
  </si>
  <si>
    <t>1374019110</t>
  </si>
  <si>
    <t>94</t>
  </si>
  <si>
    <t>60511022</t>
  </si>
  <si>
    <t>řezivo jehličnaté středové smrk tl 33-100mm dl 2-3,5m</t>
  </si>
  <si>
    <t>1362773439</t>
  </si>
  <si>
    <t>1*1,1 'Přepočtené koeficientem množství</t>
  </si>
  <si>
    <t>95</t>
  </si>
  <si>
    <t>762295001</t>
  </si>
  <si>
    <t>Spojovací prostředky pro montáž schodiště a zábradlí</t>
  </si>
  <si>
    <t>203744560</t>
  </si>
  <si>
    <t>96</t>
  </si>
  <si>
    <t>762952044</t>
  </si>
  <si>
    <t>Montáž teras z prken š do 140 mm z dřevoplastu skrytým spojem broušených bez povrchové úpravy</t>
  </si>
  <si>
    <t>4394638</t>
  </si>
  <si>
    <t>42,22</t>
  </si>
  <si>
    <t>97</t>
  </si>
  <si>
    <t>60791115</t>
  </si>
  <si>
    <t>prkno terasové dřevoplastové tl 23mm</t>
  </si>
  <si>
    <t>-538966705</t>
  </si>
  <si>
    <t>50*6,44</t>
  </si>
  <si>
    <t>322*1,08 'Přepočtené koeficientem množství</t>
  </si>
  <si>
    <t>98</t>
  </si>
  <si>
    <t>762952101</t>
  </si>
  <si>
    <t>Ukončovací lišta terasy</t>
  </si>
  <si>
    <t>-1587100966</t>
  </si>
  <si>
    <t>5,14+6,515+6,44</t>
  </si>
  <si>
    <t>99</t>
  </si>
  <si>
    <t>762952102</t>
  </si>
  <si>
    <t>Čelní kryt délky 140 mm terasy</t>
  </si>
  <si>
    <t>-1440806202</t>
  </si>
  <si>
    <t>100</t>
  </si>
  <si>
    <t>998762102</t>
  </si>
  <si>
    <t>Přesun hmot tonážní pro kce tesařské v objektech v do 12 m</t>
  </si>
  <si>
    <t>-802326032</t>
  </si>
  <si>
    <t>766</t>
  </si>
  <si>
    <t>Konstrukce truhlářské</t>
  </si>
  <si>
    <t>101</t>
  </si>
  <si>
    <t>766621622</t>
  </si>
  <si>
    <t>Montáž dřevěných oken plochy do 1 m2 zdvojených otevíravých do zdiva</t>
  </si>
  <si>
    <t>2066046002</t>
  </si>
  <si>
    <t>102</t>
  </si>
  <si>
    <t>61110009</t>
  </si>
  <si>
    <t>okno dřevěné otevíravé/sklopné trojsklo do plochy 1m2</t>
  </si>
  <si>
    <t>1811192322</t>
  </si>
  <si>
    <t>103</t>
  </si>
  <si>
    <t>766660411</t>
  </si>
  <si>
    <t>Montáž vchodových dveří jednokřídlových bez nadsvětlíku do zdiva</t>
  </si>
  <si>
    <t>484029900</t>
  </si>
  <si>
    <t>104</t>
  </si>
  <si>
    <t>61173202</t>
  </si>
  <si>
    <t>dveře jednokřídlé dřevěné plné max rozměru otvoru 2,42m2 bezpečnostní třídy RC2</t>
  </si>
  <si>
    <t>1073627074</t>
  </si>
  <si>
    <t>1*1,8 'Přepočtené koeficientem množství</t>
  </si>
  <si>
    <t>105</t>
  </si>
  <si>
    <t>766660720</t>
  </si>
  <si>
    <t>Osazení větrací mřížky s vyříznutím otvoru</t>
  </si>
  <si>
    <t>-600023274</t>
  </si>
  <si>
    <t>106</t>
  </si>
  <si>
    <t>42972195</t>
  </si>
  <si>
    <t>mřížka větrací do dveří PVC oboustranná bílá, manuálně ovladatelná, 124x450 mm</t>
  </si>
  <si>
    <t>911844284</t>
  </si>
  <si>
    <t>107</t>
  </si>
  <si>
    <t>998766102</t>
  </si>
  <si>
    <t>Přesun hmot tonážní pro konstrukce truhlářské v objektech v do 12 m</t>
  </si>
  <si>
    <t>-1097826408</t>
  </si>
  <si>
    <t>767</t>
  </si>
  <si>
    <t>Konstrukce zámečnické</t>
  </si>
  <si>
    <t>108</t>
  </si>
  <si>
    <t>767541213</t>
  </si>
  <si>
    <t>Nosná konstrukce pro zdvojené podlahy s těžkým provozem modulu 600x600 mm z kovových rektifikačních stojek a rastrových C profilů výšky do 150 mm</t>
  </si>
  <si>
    <t>803626371</t>
  </si>
  <si>
    <t>109</t>
  </si>
  <si>
    <t>767651112</t>
  </si>
  <si>
    <t>Montáž vrat garážových sekčních zajížděcích pod strop plochy do 9 m2</t>
  </si>
  <si>
    <t>1081453517</t>
  </si>
  <si>
    <t>110</t>
  </si>
  <si>
    <t>553458R1</t>
  </si>
  <si>
    <t>vrata garážová sekční z ocelových lamel, zateplená PUR tl 42mm 2,50x2,50m</t>
  </si>
  <si>
    <t>-1687426398</t>
  </si>
  <si>
    <t>111</t>
  </si>
  <si>
    <t>767651126</t>
  </si>
  <si>
    <t>Montáž vrat garážových sekčních elektrického stropního pohonu</t>
  </si>
  <si>
    <t>1585505099</t>
  </si>
  <si>
    <t>112</t>
  </si>
  <si>
    <t>55345878</t>
  </si>
  <si>
    <t>pohon garážových sekčních a výklopných vrat o síle 1000N max. 50 cyklů denně</t>
  </si>
  <si>
    <t>-1287437108</t>
  </si>
  <si>
    <t>113</t>
  </si>
  <si>
    <t>767651822</t>
  </si>
  <si>
    <t>Demontáž vrat garážových otvíravých plochy do 9 m2</t>
  </si>
  <si>
    <t>-2019028459</t>
  </si>
  <si>
    <t>114</t>
  </si>
  <si>
    <t>998767102</t>
  </si>
  <si>
    <t>Přesun hmot tonážní pro zámečnické konstrukce v objektech v do 12 m</t>
  </si>
  <si>
    <t>-283972975</t>
  </si>
  <si>
    <t>771</t>
  </si>
  <si>
    <t>Podlahy z dlaždic</t>
  </si>
  <si>
    <t>115</t>
  </si>
  <si>
    <t>771121011</t>
  </si>
  <si>
    <t>Nátěr penetrační na podlahu</t>
  </si>
  <si>
    <t>2138246138</t>
  </si>
  <si>
    <t>4,89+7,4+15,05+1,65+(1,3+1,36*2+5,44+1,65+0,87)*0,085</t>
  </si>
  <si>
    <t>116</t>
  </si>
  <si>
    <t>771474112</t>
  </si>
  <si>
    <t>Montáž soklů z dlaždic keramických rovných flexibilní lepidlo v do 90 mm</t>
  </si>
  <si>
    <t>1310479472</t>
  </si>
  <si>
    <t>1,3+1,36*2+5,44+1,65+0,87</t>
  </si>
  <si>
    <t>117</t>
  </si>
  <si>
    <t>59761280</t>
  </si>
  <si>
    <t>sokl s položlábkem-dlažba keramická slinutá hladká do interiéru i exteriéru 300x85mm</t>
  </si>
  <si>
    <t>-1979093376</t>
  </si>
  <si>
    <t>(1,3+1,36*2+5,44+1,65+0,87)/0,3</t>
  </si>
  <si>
    <t>39,933*1,1 'Přepočtené koeficientem množství</t>
  </si>
  <si>
    <t>118</t>
  </si>
  <si>
    <t>771551810</t>
  </si>
  <si>
    <t>Demontáž podlah z dlaždic teracových kladených do malty</t>
  </si>
  <si>
    <t>-1586019004</t>
  </si>
  <si>
    <t>4,89+42,22+1,3*0,2</t>
  </si>
  <si>
    <t>119</t>
  </si>
  <si>
    <t>771554111</t>
  </si>
  <si>
    <t>Montáž podlah z dlaždic teracových lepených flexibilním lepidlem do 6 ks/m2</t>
  </si>
  <si>
    <t>-1320686132</t>
  </si>
  <si>
    <t>1,33*((0,15375+0,285)*8*2+2,07)</t>
  </si>
  <si>
    <t>120</t>
  </si>
  <si>
    <t>59247494</t>
  </si>
  <si>
    <t>dlaždice teracová tryskaná impregnovaná protiskluzná 400x400x35mm</t>
  </si>
  <si>
    <t>-917364529</t>
  </si>
  <si>
    <t>12,09*1,1 'Přepočtené koeficientem množství</t>
  </si>
  <si>
    <t>121</t>
  </si>
  <si>
    <t>771559191</t>
  </si>
  <si>
    <t>Příplatek k montáži podlah z dlaždic teracových za plochu do 5 m2</t>
  </si>
  <si>
    <t>485928927</t>
  </si>
  <si>
    <t>122</t>
  </si>
  <si>
    <t>771571810</t>
  </si>
  <si>
    <t>Demontáž podlah z dlaždic keramických kladených do malty</t>
  </si>
  <si>
    <t>1242657459</t>
  </si>
  <si>
    <t>7,4+15,05+(2,07+(0,285+0,15375)*2)*1,33</t>
  </si>
  <si>
    <t>123</t>
  </si>
  <si>
    <t>771576142</t>
  </si>
  <si>
    <t>Montáž podlah keramických velkoformátových pro mechanické zatížení protiskluzných lepených flexi rychletuhnoucím lepidlem do 6 ks/m2</t>
  </si>
  <si>
    <t>553410692</t>
  </si>
  <si>
    <t>4,89+7,4+15,05+1,65</t>
  </si>
  <si>
    <t>124</t>
  </si>
  <si>
    <t>59761420</t>
  </si>
  <si>
    <t>dlažba velkoformátová keramická slinutá protiskluzná do interiéru i exteriéru pro vysoké mechanické namáhání přes 4 do 6ks/m2</t>
  </si>
  <si>
    <t>1814198361</t>
  </si>
  <si>
    <t>28,99*1,1 'Přepočtené koeficientem množství</t>
  </si>
  <si>
    <t>125</t>
  </si>
  <si>
    <t>771577121</t>
  </si>
  <si>
    <t>Příplatek k montáži podlah keramických lepených flexibilním rychletuhnoucím lepidlem za plochu do 5 m2</t>
  </si>
  <si>
    <t>1453787508</t>
  </si>
  <si>
    <t>126</t>
  </si>
  <si>
    <t>771577124</t>
  </si>
  <si>
    <t>Příplatek k montáži podlah keramických lepených flexibilním rychletuhnoucím lepidlem za spárování tmelem dvousložkovým</t>
  </si>
  <si>
    <t>-1193310534</t>
  </si>
  <si>
    <t>127</t>
  </si>
  <si>
    <t>771591112</t>
  </si>
  <si>
    <t>Izolace pod dlažbu nátěrem nebo stěrkou ve dvou vrstvách</t>
  </si>
  <si>
    <t>-2019889281</t>
  </si>
  <si>
    <t>128</t>
  </si>
  <si>
    <t>771591341</t>
  </si>
  <si>
    <t>Žlab pro odvodnění balkonu nebo terasy z barevně lakovaného hliníku poloměru do 50 mm</t>
  </si>
  <si>
    <t>-1258355401</t>
  </si>
  <si>
    <t>4,6+7+2,15*2+3,5</t>
  </si>
  <si>
    <t>129</t>
  </si>
  <si>
    <t>771591345</t>
  </si>
  <si>
    <t>Svod pro odvodnění balkonu nebo terasy z barevně lakovaného hliníku průměru přes 50 mm</t>
  </si>
  <si>
    <t>-158734860</t>
  </si>
  <si>
    <t>6,5*2</t>
  </si>
  <si>
    <t>130</t>
  </si>
  <si>
    <t>998771102</t>
  </si>
  <si>
    <t>Přesun hmot tonážní pro podlahy z dlaždic v objektech v do 12 m</t>
  </si>
  <si>
    <t>-984729828</t>
  </si>
  <si>
    <t>782</t>
  </si>
  <si>
    <t>Dokončovací práce - obklady z kamene</t>
  </si>
  <si>
    <t>131</t>
  </si>
  <si>
    <t>782632111</t>
  </si>
  <si>
    <t>Montáž obkladu parapetů z pravoúhlých desek z tvrdého kamene do lepidla tl do 25 mm</t>
  </si>
  <si>
    <t>1222153183</t>
  </si>
  <si>
    <t>132</t>
  </si>
  <si>
    <t>782633811</t>
  </si>
  <si>
    <t>Demontáž obkladů parapetů z kamene k dalšímu použití z tvrdých kamenů kladených do malty</t>
  </si>
  <si>
    <t>1546079105</t>
  </si>
  <si>
    <t>(0,87*(0,38+0,35)+0,9*0,38+0,5*0,35)*2</t>
  </si>
  <si>
    <t>133</t>
  </si>
  <si>
    <t>782991441</t>
  </si>
  <si>
    <t>Očištění vybouraných kamenných obkladů k dalšímu použití od malty</t>
  </si>
  <si>
    <t>-115654357</t>
  </si>
  <si>
    <t>783</t>
  </si>
  <si>
    <t>Dokončovací práce - nátěry</t>
  </si>
  <si>
    <t>134</t>
  </si>
  <si>
    <t>783306809</t>
  </si>
  <si>
    <t>Odstranění nátěru ze zámečnických konstrukcí okartáčováním</t>
  </si>
  <si>
    <t>410562974</t>
  </si>
  <si>
    <t>(4,6+7+2,15*2+3,5+2+0,9*4+5,14+6,515+6,44)*1,1</t>
  </si>
  <si>
    <t>135</t>
  </si>
  <si>
    <t>783314203</t>
  </si>
  <si>
    <t>Základní antikorozní jednonásobný syntetický samozákladující nátěr zámečnických konstrukcí</t>
  </si>
  <si>
    <t>1546298105</t>
  </si>
  <si>
    <t>136</t>
  </si>
  <si>
    <t>783315103</t>
  </si>
  <si>
    <t>Mezinátěr jednonásobný syntetický samozákladující zámečnických konstrukcí</t>
  </si>
  <si>
    <t>-754550923</t>
  </si>
  <si>
    <t>137</t>
  </si>
  <si>
    <t>783317105</t>
  </si>
  <si>
    <t>Krycí jednonásobný syntetický samozákladující nátěr zámečnických konstrukcí</t>
  </si>
  <si>
    <t>2086555350</t>
  </si>
  <si>
    <t>138</t>
  </si>
  <si>
    <t>783823163</t>
  </si>
  <si>
    <t>Penetrační silikátový nátěr omítek stupně členitosti 3</t>
  </si>
  <si>
    <t>61118883</t>
  </si>
  <si>
    <t>139</t>
  </si>
  <si>
    <t>783827143</t>
  </si>
  <si>
    <t>Krycí jednonásobný silikátový nátěr omítek stupně členitosti 3</t>
  </si>
  <si>
    <t>770886456</t>
  </si>
  <si>
    <t>140</t>
  </si>
  <si>
    <t>783827149</t>
  </si>
  <si>
    <t>Příplatek k cenám jednonásobného nátěru omítek stupně členitosti 3 za biocidní přísadu</t>
  </si>
  <si>
    <t>1275417008</t>
  </si>
  <si>
    <t>VRN</t>
  </si>
  <si>
    <t>Vedlejší rozpočtové náklady</t>
  </si>
  <si>
    <t>VRN3</t>
  </si>
  <si>
    <t>Zařízení staveniště</t>
  </si>
  <si>
    <t>141</t>
  </si>
  <si>
    <t>030001000</t>
  </si>
  <si>
    <t>kpl</t>
  </si>
  <si>
    <t>1024</t>
  </si>
  <si>
    <t>-1955387744</t>
  </si>
  <si>
    <t>VRN4</t>
  </si>
  <si>
    <t>Inženýrská činnost</t>
  </si>
  <si>
    <t>142</t>
  </si>
  <si>
    <t>045002000</t>
  </si>
  <si>
    <t>Kompletační a koordinační činnost</t>
  </si>
  <si>
    <t>1056463744</t>
  </si>
  <si>
    <t>VRN5</t>
  </si>
  <si>
    <t>Finanční náklady</t>
  </si>
  <si>
    <t>143</t>
  </si>
  <si>
    <t>052002000</t>
  </si>
  <si>
    <t>Finanční rezerva</t>
  </si>
  <si>
    <t>313249748</t>
  </si>
  <si>
    <t>VRN7</t>
  </si>
  <si>
    <t>Provozní vlivy</t>
  </si>
  <si>
    <t>144</t>
  </si>
  <si>
    <t>071002000</t>
  </si>
  <si>
    <t>Provoz investora, třetích osob</t>
  </si>
  <si>
    <t>615719382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</si>
</sst>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34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0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8"/>
      <c r="BE5" s="206" t="s">
        <v>15</v>
      </c>
      <c r="BS5" s="15" t="s">
        <v>6</v>
      </c>
    </row>
    <row r="6" spans="2:71" s="1" customFormat="1" ht="36.95" customHeight="1">
      <c r="B6" s="18"/>
      <c r="D6" s="24" t="s">
        <v>16</v>
      </c>
      <c r="K6" s="21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8"/>
      <c r="BE6" s="207"/>
      <c r="BS6" s="15" t="s">
        <v>6</v>
      </c>
    </row>
    <row r="7" spans="2:71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7"/>
      <c r="BS7" s="15" t="s">
        <v>6</v>
      </c>
    </row>
    <row r="8" spans="2:71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7"/>
      <c r="BS8" s="15" t="s">
        <v>6</v>
      </c>
    </row>
    <row r="9" spans="2:71" s="1" customFormat="1" ht="14.45" customHeight="1">
      <c r="B9" s="18"/>
      <c r="AR9" s="18"/>
      <c r="BE9" s="207"/>
      <c r="BS9" s="15" t="s">
        <v>6</v>
      </c>
    </row>
    <row r="10" spans="2:71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7"/>
      <c r="BS10" s="15" t="s">
        <v>6</v>
      </c>
    </row>
    <row r="11" spans="2:71" s="1" customFormat="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207"/>
      <c r="BS11" s="15" t="s">
        <v>6</v>
      </c>
    </row>
    <row r="12" spans="2:71" s="1" customFormat="1" ht="6.95" customHeight="1">
      <c r="B12" s="18"/>
      <c r="AR12" s="18"/>
      <c r="BE12" s="207"/>
      <c r="BS12" s="15" t="s">
        <v>6</v>
      </c>
    </row>
    <row r="13" spans="2:71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07"/>
      <c r="BS13" s="15" t="s">
        <v>6</v>
      </c>
    </row>
    <row r="14" spans="2:71" ht="12.75">
      <c r="B14" s="18"/>
      <c r="E14" s="211" t="s">
        <v>29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5" t="s">
        <v>27</v>
      </c>
      <c r="AN14" s="27" t="s">
        <v>29</v>
      </c>
      <c r="AR14" s="18"/>
      <c r="BE14" s="207"/>
      <c r="BS14" s="15" t="s">
        <v>6</v>
      </c>
    </row>
    <row r="15" spans="2:71" s="1" customFormat="1" ht="6.95" customHeight="1">
      <c r="B15" s="18"/>
      <c r="AR15" s="18"/>
      <c r="BE15" s="207"/>
      <c r="BS15" s="15" t="s">
        <v>3</v>
      </c>
    </row>
    <row r="16" spans="2:71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07"/>
      <c r="BS16" s="15" t="s">
        <v>3</v>
      </c>
    </row>
    <row r="17" spans="2:71" s="1" customFormat="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207"/>
      <c r="BS17" s="15" t="s">
        <v>32</v>
      </c>
    </row>
    <row r="18" spans="2:71" s="1" customFormat="1" ht="6.95" customHeight="1">
      <c r="B18" s="18"/>
      <c r="AR18" s="18"/>
      <c r="BE18" s="207"/>
      <c r="BS18" s="15" t="s">
        <v>6</v>
      </c>
    </row>
    <row r="19" spans="2:71" s="1" customFormat="1" ht="12" customHeight="1">
      <c r="B19" s="18"/>
      <c r="D19" s="25" t="s">
        <v>33</v>
      </c>
      <c r="AK19" s="25" t="s">
        <v>25</v>
      </c>
      <c r="AN19" s="23" t="s">
        <v>34</v>
      </c>
      <c r="AR19" s="18"/>
      <c r="BE19" s="207"/>
      <c r="BS19" s="15" t="s">
        <v>6</v>
      </c>
    </row>
    <row r="20" spans="2:71" s="1" customFormat="1" ht="18.4" customHeight="1">
      <c r="B20" s="18"/>
      <c r="E20" s="23" t="s">
        <v>35</v>
      </c>
      <c r="AK20" s="25" t="s">
        <v>27</v>
      </c>
      <c r="AN20" s="23" t="s">
        <v>1</v>
      </c>
      <c r="AR20" s="18"/>
      <c r="BE20" s="207"/>
      <c r="BS20" s="15" t="s">
        <v>32</v>
      </c>
    </row>
    <row r="21" spans="2:57" s="1" customFormat="1" ht="6.95" customHeight="1">
      <c r="B21" s="18"/>
      <c r="AR21" s="18"/>
      <c r="BE21" s="207"/>
    </row>
    <row r="22" spans="2:57" s="1" customFormat="1" ht="12" customHeight="1">
      <c r="B22" s="18"/>
      <c r="D22" s="25" t="s">
        <v>36</v>
      </c>
      <c r="AR22" s="18"/>
      <c r="BE22" s="207"/>
    </row>
    <row r="23" spans="2:57" s="1" customFormat="1" ht="14.45" customHeight="1">
      <c r="B23" s="18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8"/>
      <c r="BE23" s="207"/>
    </row>
    <row r="24" spans="2:57" s="1" customFormat="1" ht="6.95" customHeight="1">
      <c r="B24" s="18"/>
      <c r="AR24" s="18"/>
      <c r="BE24" s="207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7"/>
    </row>
    <row r="26" spans="1:57" s="2" customFormat="1" ht="25.9" customHeight="1">
      <c r="A26" s="30"/>
      <c r="B26" s="31"/>
      <c r="C26" s="30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4">
        <f>ROUND(AG94,2)</f>
        <v>0</v>
      </c>
      <c r="AL26" s="215"/>
      <c r="AM26" s="215"/>
      <c r="AN26" s="215"/>
      <c r="AO26" s="215"/>
      <c r="AP26" s="30"/>
      <c r="AQ26" s="30"/>
      <c r="AR26" s="31"/>
      <c r="BE26" s="207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07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6" t="s">
        <v>38</v>
      </c>
      <c r="M28" s="216"/>
      <c r="N28" s="216"/>
      <c r="O28" s="216"/>
      <c r="P28" s="216"/>
      <c r="Q28" s="30"/>
      <c r="R28" s="30"/>
      <c r="S28" s="30"/>
      <c r="T28" s="30"/>
      <c r="U28" s="30"/>
      <c r="V28" s="30"/>
      <c r="W28" s="216" t="s">
        <v>39</v>
      </c>
      <c r="X28" s="216"/>
      <c r="Y28" s="216"/>
      <c r="Z28" s="216"/>
      <c r="AA28" s="216"/>
      <c r="AB28" s="216"/>
      <c r="AC28" s="216"/>
      <c r="AD28" s="216"/>
      <c r="AE28" s="216"/>
      <c r="AF28" s="30"/>
      <c r="AG28" s="30"/>
      <c r="AH28" s="30"/>
      <c r="AI28" s="30"/>
      <c r="AJ28" s="30"/>
      <c r="AK28" s="216" t="s">
        <v>40</v>
      </c>
      <c r="AL28" s="216"/>
      <c r="AM28" s="216"/>
      <c r="AN28" s="216"/>
      <c r="AO28" s="216"/>
      <c r="AP28" s="30"/>
      <c r="AQ28" s="30"/>
      <c r="AR28" s="31"/>
      <c r="BE28" s="207"/>
    </row>
    <row r="29" spans="2:57" s="3" customFormat="1" ht="14.45" customHeight="1">
      <c r="B29" s="35"/>
      <c r="D29" s="25" t="s">
        <v>41</v>
      </c>
      <c r="F29" s="25" t="s">
        <v>42</v>
      </c>
      <c r="L29" s="196">
        <v>0.21</v>
      </c>
      <c r="M29" s="195"/>
      <c r="N29" s="195"/>
      <c r="O29" s="195"/>
      <c r="P29" s="195"/>
      <c r="W29" s="194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ROUND(AV94,2)</f>
        <v>0</v>
      </c>
      <c r="AL29" s="195"/>
      <c r="AM29" s="195"/>
      <c r="AN29" s="195"/>
      <c r="AO29" s="195"/>
      <c r="AR29" s="35"/>
      <c r="BE29" s="208"/>
    </row>
    <row r="30" spans="2:57" s="3" customFormat="1" ht="14.45" customHeight="1">
      <c r="B30" s="35"/>
      <c r="F30" s="25" t="s">
        <v>43</v>
      </c>
      <c r="L30" s="196">
        <v>0.15</v>
      </c>
      <c r="M30" s="195"/>
      <c r="N30" s="195"/>
      <c r="O30" s="195"/>
      <c r="P30" s="195"/>
      <c r="W30" s="194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ROUND(AW94,2)</f>
        <v>0</v>
      </c>
      <c r="AL30" s="195"/>
      <c r="AM30" s="195"/>
      <c r="AN30" s="195"/>
      <c r="AO30" s="195"/>
      <c r="AR30" s="35"/>
      <c r="BE30" s="208"/>
    </row>
    <row r="31" spans="2:57" s="3" customFormat="1" ht="14.45" customHeight="1" hidden="1">
      <c r="B31" s="35"/>
      <c r="F31" s="25" t="s">
        <v>44</v>
      </c>
      <c r="L31" s="196">
        <v>0.21</v>
      </c>
      <c r="M31" s="195"/>
      <c r="N31" s="195"/>
      <c r="O31" s="195"/>
      <c r="P31" s="195"/>
      <c r="W31" s="194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5"/>
      <c r="BE31" s="208"/>
    </row>
    <row r="32" spans="2:57" s="3" customFormat="1" ht="14.45" customHeight="1" hidden="1">
      <c r="B32" s="35"/>
      <c r="F32" s="25" t="s">
        <v>45</v>
      </c>
      <c r="L32" s="196">
        <v>0.15</v>
      </c>
      <c r="M32" s="195"/>
      <c r="N32" s="195"/>
      <c r="O32" s="195"/>
      <c r="P32" s="195"/>
      <c r="W32" s="194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5"/>
      <c r="BE32" s="208"/>
    </row>
    <row r="33" spans="2:57" s="3" customFormat="1" ht="14.45" customHeight="1" hidden="1">
      <c r="B33" s="35"/>
      <c r="F33" s="25" t="s">
        <v>46</v>
      </c>
      <c r="L33" s="196">
        <v>0</v>
      </c>
      <c r="M33" s="195"/>
      <c r="N33" s="195"/>
      <c r="O33" s="195"/>
      <c r="P33" s="195"/>
      <c r="W33" s="194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5"/>
      <c r="BE33" s="208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07"/>
    </row>
    <row r="35" spans="1:57" s="2" customFormat="1" ht="25.9" customHeight="1">
      <c r="A35" s="30"/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197" t="s">
        <v>49</v>
      </c>
      <c r="Y35" s="198"/>
      <c r="Z35" s="198"/>
      <c r="AA35" s="198"/>
      <c r="AB35" s="198"/>
      <c r="AC35" s="38"/>
      <c r="AD35" s="38"/>
      <c r="AE35" s="38"/>
      <c r="AF35" s="38"/>
      <c r="AG35" s="38"/>
      <c r="AH35" s="38"/>
      <c r="AI35" s="38"/>
      <c r="AJ35" s="38"/>
      <c r="AK35" s="199">
        <f>SUM(AK26:AK33)</f>
        <v>0</v>
      </c>
      <c r="AL35" s="198"/>
      <c r="AM35" s="198"/>
      <c r="AN35" s="198"/>
      <c r="AO35" s="200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50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51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30"/>
      <c r="B60" s="31"/>
      <c r="C60" s="30"/>
      <c r="D60" s="43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52</v>
      </c>
      <c r="AI60" s="33"/>
      <c r="AJ60" s="33"/>
      <c r="AK60" s="33"/>
      <c r="AL60" s="33"/>
      <c r="AM60" s="43" t="s">
        <v>53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30"/>
      <c r="B64" s="31"/>
      <c r="C64" s="30"/>
      <c r="D64" s="41" t="s">
        <v>54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55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30"/>
      <c r="B75" s="31"/>
      <c r="C75" s="30"/>
      <c r="D75" s="43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52</v>
      </c>
      <c r="AI75" s="33"/>
      <c r="AJ75" s="33"/>
      <c r="AK75" s="33"/>
      <c r="AL75" s="33"/>
      <c r="AM75" s="43" t="s">
        <v>53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13</v>
      </c>
      <c r="L84" s="4" t="str">
        <f>K5</f>
        <v>42/20</v>
      </c>
      <c r="AR84" s="49"/>
    </row>
    <row r="85" spans="2:44" s="5" customFormat="1" ht="36.95" customHeight="1">
      <c r="B85" s="50"/>
      <c r="C85" s="51" t="s">
        <v>16</v>
      </c>
      <c r="L85" s="185" t="str">
        <f>K6</f>
        <v>Oprava objektu Krajské veterinární správy Plzeň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Plzeň, Družstevní 1846/13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187" t="str">
        <f>IF(AN8="","",AN8)</f>
        <v>25. 1. 2021</v>
      </c>
      <c r="AN87" s="187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6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Státní veterinární správa, Praha 2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188" t="str">
        <f>IF(E17="","",E17)</f>
        <v>UNIART - projektová kancelář</v>
      </c>
      <c r="AN89" s="189"/>
      <c r="AO89" s="189"/>
      <c r="AP89" s="189"/>
      <c r="AQ89" s="30"/>
      <c r="AR89" s="31"/>
      <c r="AS89" s="190" t="s">
        <v>57</v>
      </c>
      <c r="AT89" s="19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6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33</v>
      </c>
      <c r="AJ90" s="30"/>
      <c r="AK90" s="30"/>
      <c r="AL90" s="30"/>
      <c r="AM90" s="188" t="str">
        <f>IF(E20="","",E20)</f>
        <v>Jitka Heřmanová</v>
      </c>
      <c r="AN90" s="189"/>
      <c r="AO90" s="189"/>
      <c r="AP90" s="189"/>
      <c r="AQ90" s="30"/>
      <c r="AR90" s="31"/>
      <c r="AS90" s="192"/>
      <c r="AT90" s="19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2"/>
      <c r="AT91" s="19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180" t="s">
        <v>58</v>
      </c>
      <c r="D92" s="181"/>
      <c r="E92" s="181"/>
      <c r="F92" s="181"/>
      <c r="G92" s="181"/>
      <c r="H92" s="58"/>
      <c r="I92" s="182" t="s">
        <v>59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60</v>
      </c>
      <c r="AH92" s="181"/>
      <c r="AI92" s="181"/>
      <c r="AJ92" s="181"/>
      <c r="AK92" s="181"/>
      <c r="AL92" s="181"/>
      <c r="AM92" s="181"/>
      <c r="AN92" s="182" t="s">
        <v>61</v>
      </c>
      <c r="AO92" s="181"/>
      <c r="AP92" s="184"/>
      <c r="AQ92" s="59" t="s">
        <v>62</v>
      </c>
      <c r="AR92" s="31"/>
      <c r="AS92" s="60" t="s">
        <v>63</v>
      </c>
      <c r="AT92" s="61" t="s">
        <v>64</v>
      </c>
      <c r="AU92" s="61" t="s">
        <v>65</v>
      </c>
      <c r="AV92" s="61" t="s">
        <v>66</v>
      </c>
      <c r="AW92" s="61" t="s">
        <v>67</v>
      </c>
      <c r="AX92" s="61" t="s">
        <v>68</v>
      </c>
      <c r="AY92" s="61" t="s">
        <v>69</v>
      </c>
      <c r="AZ92" s="61" t="s">
        <v>70</v>
      </c>
      <c r="BA92" s="61" t="s">
        <v>71</v>
      </c>
      <c r="BB92" s="61" t="s">
        <v>72</v>
      </c>
      <c r="BC92" s="61" t="s">
        <v>73</v>
      </c>
      <c r="BD92" s="62" t="s">
        <v>74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75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76</v>
      </c>
      <c r="BT94" s="75" t="s">
        <v>77</v>
      </c>
      <c r="BU94" s="76" t="s">
        <v>78</v>
      </c>
      <c r="BV94" s="75" t="s">
        <v>79</v>
      </c>
      <c r="BW94" s="75" t="s">
        <v>4</v>
      </c>
      <c r="BX94" s="75" t="s">
        <v>80</v>
      </c>
      <c r="CL94" s="75" t="s">
        <v>1</v>
      </c>
    </row>
    <row r="95" spans="1:91" s="7" customFormat="1" ht="24.6" customHeight="1">
      <c r="A95" s="77" t="s">
        <v>81</v>
      </c>
      <c r="B95" s="78"/>
      <c r="C95" s="79"/>
      <c r="D95" s="203" t="s">
        <v>82</v>
      </c>
      <c r="E95" s="203"/>
      <c r="F95" s="203"/>
      <c r="G95" s="203"/>
      <c r="H95" s="203"/>
      <c r="I95" s="80"/>
      <c r="J95" s="203" t="s">
        <v>83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'D.1 - Objekt Krajské vete...'!J30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1" t="s">
        <v>84</v>
      </c>
      <c r="AR95" s="78"/>
      <c r="AS95" s="82">
        <v>0</v>
      </c>
      <c r="AT95" s="83">
        <f>ROUND(SUM(AV95:AW95),2)</f>
        <v>0</v>
      </c>
      <c r="AU95" s="84">
        <f>'D.1 - Objekt Krajské vete...'!P141</f>
        <v>0</v>
      </c>
      <c r="AV95" s="83">
        <f>'D.1 - Objekt Krajské vete...'!J33</f>
        <v>0</v>
      </c>
      <c r="AW95" s="83">
        <f>'D.1 - Objekt Krajské vete...'!J34</f>
        <v>0</v>
      </c>
      <c r="AX95" s="83">
        <f>'D.1 - Objekt Krajské vete...'!J35</f>
        <v>0</v>
      </c>
      <c r="AY95" s="83">
        <f>'D.1 - Objekt Krajské vete...'!J36</f>
        <v>0</v>
      </c>
      <c r="AZ95" s="83">
        <f>'D.1 - Objekt Krajské vete...'!F33</f>
        <v>0</v>
      </c>
      <c r="BA95" s="83">
        <f>'D.1 - Objekt Krajské vete...'!F34</f>
        <v>0</v>
      </c>
      <c r="BB95" s="83">
        <f>'D.1 - Objekt Krajské vete...'!F35</f>
        <v>0</v>
      </c>
      <c r="BC95" s="83">
        <f>'D.1 - Objekt Krajské vete...'!F36</f>
        <v>0</v>
      </c>
      <c r="BD95" s="85">
        <f>'D.1 - Objekt Krajské vete...'!F37</f>
        <v>0</v>
      </c>
      <c r="BT95" s="86" t="s">
        <v>85</v>
      </c>
      <c r="BV95" s="86" t="s">
        <v>79</v>
      </c>
      <c r="BW95" s="86" t="s">
        <v>86</v>
      </c>
      <c r="BX95" s="86" t="s">
        <v>4</v>
      </c>
      <c r="CL95" s="86" t="s">
        <v>1</v>
      </c>
      <c r="CM95" s="86" t="s">
        <v>87</v>
      </c>
    </row>
    <row r="96" spans="1:57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D.1 - Objekt Krajské vet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1"/>
  <sheetViews>
    <sheetView showGridLines="0" tabSelected="1" workbookViewId="0" topLeftCell="A173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86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87</v>
      </c>
    </row>
    <row r="4" spans="2:46" s="1" customFormat="1" ht="24.95" customHeight="1">
      <c r="B4" s="18"/>
      <c r="D4" s="19" t="s">
        <v>88</v>
      </c>
      <c r="L4" s="18"/>
      <c r="M4" s="87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4.45" customHeight="1">
      <c r="B7" s="18"/>
      <c r="E7" s="218" t="str">
        <f>'Rekapitulace stavby'!K6</f>
        <v>Oprava objektu Krajské veterinární správy Plzeň</v>
      </c>
      <c r="F7" s="219"/>
      <c r="G7" s="219"/>
      <c r="H7" s="219"/>
      <c r="L7" s="18"/>
    </row>
    <row r="8" spans="1:31" s="2" customFormat="1" ht="12" customHeight="1">
      <c r="A8" s="30"/>
      <c r="B8" s="31"/>
      <c r="C8" s="30"/>
      <c r="D8" s="25" t="s">
        <v>89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31.15" customHeight="1">
      <c r="A9" s="30"/>
      <c r="B9" s="31"/>
      <c r="C9" s="30"/>
      <c r="D9" s="30"/>
      <c r="E9" s="185" t="s">
        <v>90</v>
      </c>
      <c r="F9" s="217"/>
      <c r="G9" s="217"/>
      <c r="H9" s="21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'Rekapitulace stavby'!AN8</f>
        <v>25. 1. 2021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26</v>
      </c>
      <c r="F15" s="30"/>
      <c r="G15" s="30"/>
      <c r="H15" s="30"/>
      <c r="I15" s="25" t="s">
        <v>27</v>
      </c>
      <c r="J15" s="23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0" t="str">
        <f>'Rekapitulace stavby'!E14</f>
        <v>Vyplň údaj</v>
      </c>
      <c r="F18" s="209"/>
      <c r="G18" s="209"/>
      <c r="H18" s="209"/>
      <c r="I18" s="25" t="s">
        <v>27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31</v>
      </c>
      <c r="F21" s="30"/>
      <c r="G21" s="30"/>
      <c r="H21" s="30"/>
      <c r="I21" s="25" t="s">
        <v>27</v>
      </c>
      <c r="J21" s="23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33</v>
      </c>
      <c r="E23" s="30"/>
      <c r="F23" s="30"/>
      <c r="G23" s="30"/>
      <c r="H23" s="30"/>
      <c r="I23" s="25" t="s">
        <v>25</v>
      </c>
      <c r="J23" s="23" t="s">
        <v>34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27</v>
      </c>
      <c r="J24" s="23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4.45" customHeight="1">
      <c r="A27" s="88"/>
      <c r="B27" s="89"/>
      <c r="C27" s="88"/>
      <c r="D27" s="88"/>
      <c r="E27" s="213" t="s">
        <v>1</v>
      </c>
      <c r="F27" s="213"/>
      <c r="G27" s="213"/>
      <c r="H27" s="21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37</v>
      </c>
      <c r="E30" s="30"/>
      <c r="F30" s="30"/>
      <c r="G30" s="30"/>
      <c r="H30" s="30"/>
      <c r="I30" s="30"/>
      <c r="J30" s="69">
        <f>ROUND(J141,2)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39</v>
      </c>
      <c r="G32" s="30"/>
      <c r="H32" s="30"/>
      <c r="I32" s="34" t="s">
        <v>38</v>
      </c>
      <c r="J32" s="34" t="s">
        <v>40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41</v>
      </c>
      <c r="E33" s="25" t="s">
        <v>42</v>
      </c>
      <c r="F33" s="93">
        <f>ROUND((SUM(BE141:BE410)),2)</f>
        <v>0</v>
      </c>
      <c r="G33" s="30"/>
      <c r="H33" s="30"/>
      <c r="I33" s="94">
        <v>0.21</v>
      </c>
      <c r="J33" s="93">
        <f>ROUND(((SUM(BE141:BE410))*I33),2)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43</v>
      </c>
      <c r="F34" s="93">
        <f>ROUND((SUM(BF141:BF410)),2)</f>
        <v>0</v>
      </c>
      <c r="G34" s="30"/>
      <c r="H34" s="30"/>
      <c r="I34" s="94">
        <v>0.15</v>
      </c>
      <c r="J34" s="93">
        <f>ROUND(((SUM(BF141:BF410))*I34),2)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44</v>
      </c>
      <c r="F35" s="93">
        <f>ROUND((SUM(BG141:BG410)),2)</f>
        <v>0</v>
      </c>
      <c r="G35" s="30"/>
      <c r="H35" s="30"/>
      <c r="I35" s="94">
        <v>0.21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45</v>
      </c>
      <c r="F36" s="93">
        <f>ROUND((SUM(BH141:BH410)),2)</f>
        <v>0</v>
      </c>
      <c r="G36" s="30"/>
      <c r="H36" s="30"/>
      <c r="I36" s="94">
        <v>0.15</v>
      </c>
      <c r="J36" s="9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46</v>
      </c>
      <c r="F37" s="93">
        <f>ROUND((SUM(BI141:BI410)),2)</f>
        <v>0</v>
      </c>
      <c r="G37" s="30"/>
      <c r="H37" s="30"/>
      <c r="I37" s="94">
        <v>0</v>
      </c>
      <c r="J37" s="9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47</v>
      </c>
      <c r="E39" s="58"/>
      <c r="F39" s="58"/>
      <c r="G39" s="97" t="s">
        <v>48</v>
      </c>
      <c r="H39" s="98" t="s">
        <v>49</v>
      </c>
      <c r="I39" s="58"/>
      <c r="J39" s="99">
        <f>SUM(J30:J37)</f>
        <v>0</v>
      </c>
      <c r="K39" s="10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52</v>
      </c>
      <c r="E61" s="33"/>
      <c r="F61" s="101" t="s">
        <v>53</v>
      </c>
      <c r="G61" s="43" t="s">
        <v>52</v>
      </c>
      <c r="H61" s="33"/>
      <c r="I61" s="33"/>
      <c r="J61" s="102" t="s">
        <v>53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54</v>
      </c>
      <c r="E65" s="44"/>
      <c r="F65" s="44"/>
      <c r="G65" s="41" t="s">
        <v>55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52</v>
      </c>
      <c r="E76" s="33"/>
      <c r="F76" s="101" t="s">
        <v>53</v>
      </c>
      <c r="G76" s="43" t="s">
        <v>52</v>
      </c>
      <c r="H76" s="33"/>
      <c r="I76" s="33"/>
      <c r="J76" s="102" t="s">
        <v>53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91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4.45" customHeight="1">
      <c r="A85" s="30"/>
      <c r="B85" s="31"/>
      <c r="C85" s="30"/>
      <c r="D85" s="30"/>
      <c r="E85" s="218" t="str">
        <f>E7</f>
        <v>Oprava objektu Krajské veterinární správy Plzeň</v>
      </c>
      <c r="F85" s="219"/>
      <c r="G85" s="219"/>
      <c r="H85" s="21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89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31.15" customHeight="1">
      <c r="A87" s="30"/>
      <c r="B87" s="31"/>
      <c r="C87" s="30"/>
      <c r="D87" s="30"/>
      <c r="E87" s="185" t="str">
        <f>E9</f>
        <v>D.1 - Objekt Krajské veterinární správy Plzeň - vlastní objekt</v>
      </c>
      <c r="F87" s="217"/>
      <c r="G87" s="217"/>
      <c r="H87" s="21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0"/>
      <c r="E89" s="30"/>
      <c r="F89" s="23" t="str">
        <f>F12</f>
        <v>Plzeň, Družstevní 1846/13</v>
      </c>
      <c r="G89" s="30"/>
      <c r="H89" s="30"/>
      <c r="I89" s="25" t="s">
        <v>22</v>
      </c>
      <c r="J89" s="53" t="str">
        <f>IF(J12="","",J12)</f>
        <v>25. 1. 2021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6.45" customHeight="1">
      <c r="A91" s="30"/>
      <c r="B91" s="31"/>
      <c r="C91" s="25" t="s">
        <v>24</v>
      </c>
      <c r="D91" s="30"/>
      <c r="E91" s="30"/>
      <c r="F91" s="23" t="str">
        <f>E15</f>
        <v>Státní veterinární správa, Praha 2</v>
      </c>
      <c r="G91" s="30"/>
      <c r="H91" s="30"/>
      <c r="I91" s="25" t="s">
        <v>30</v>
      </c>
      <c r="J91" s="28" t="str">
        <f>E21</f>
        <v>UNIART - projektová kancelář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6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33</v>
      </c>
      <c r="J92" s="28" t="str">
        <f>E24</f>
        <v>Jitka Heřmanová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3" t="s">
        <v>92</v>
      </c>
      <c r="D94" s="95"/>
      <c r="E94" s="95"/>
      <c r="F94" s="95"/>
      <c r="G94" s="95"/>
      <c r="H94" s="95"/>
      <c r="I94" s="95"/>
      <c r="J94" s="104" t="s">
        <v>93</v>
      </c>
      <c r="K94" s="9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5" t="s">
        <v>94</v>
      </c>
      <c r="D96" s="30"/>
      <c r="E96" s="30"/>
      <c r="F96" s="30"/>
      <c r="G96" s="30"/>
      <c r="H96" s="30"/>
      <c r="I96" s="30"/>
      <c r="J96" s="69">
        <f>J141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95</v>
      </c>
    </row>
    <row r="97" spans="2:12" s="9" customFormat="1" ht="24.95" customHeight="1">
      <c r="B97" s="106"/>
      <c r="D97" s="107" t="s">
        <v>96</v>
      </c>
      <c r="E97" s="108"/>
      <c r="F97" s="108"/>
      <c r="G97" s="108"/>
      <c r="H97" s="108"/>
      <c r="I97" s="108"/>
      <c r="J97" s="109">
        <f>J142</f>
        <v>0</v>
      </c>
      <c r="L97" s="106"/>
    </row>
    <row r="98" spans="2:12" s="10" customFormat="1" ht="19.9" customHeight="1">
      <c r="B98" s="110"/>
      <c r="D98" s="111" t="s">
        <v>97</v>
      </c>
      <c r="E98" s="112"/>
      <c r="F98" s="112"/>
      <c r="G98" s="112"/>
      <c r="H98" s="112"/>
      <c r="I98" s="112"/>
      <c r="J98" s="113">
        <f>J143</f>
        <v>0</v>
      </c>
      <c r="L98" s="110"/>
    </row>
    <row r="99" spans="2:12" s="10" customFormat="1" ht="19.9" customHeight="1">
      <c r="B99" s="110"/>
      <c r="D99" s="111" t="s">
        <v>98</v>
      </c>
      <c r="E99" s="112"/>
      <c r="F99" s="112"/>
      <c r="G99" s="112"/>
      <c r="H99" s="112"/>
      <c r="I99" s="112"/>
      <c r="J99" s="113">
        <f>J152</f>
        <v>0</v>
      </c>
      <c r="L99" s="110"/>
    </row>
    <row r="100" spans="2:12" s="10" customFormat="1" ht="19.9" customHeight="1">
      <c r="B100" s="110"/>
      <c r="D100" s="111" t="s">
        <v>99</v>
      </c>
      <c r="E100" s="112"/>
      <c r="F100" s="112"/>
      <c r="G100" s="112"/>
      <c r="H100" s="112"/>
      <c r="I100" s="112"/>
      <c r="J100" s="113">
        <f>J157</f>
        <v>0</v>
      </c>
      <c r="L100" s="110"/>
    </row>
    <row r="101" spans="2:12" s="10" customFormat="1" ht="19.9" customHeight="1">
      <c r="B101" s="110"/>
      <c r="D101" s="111" t="s">
        <v>100</v>
      </c>
      <c r="E101" s="112"/>
      <c r="F101" s="112"/>
      <c r="G101" s="112"/>
      <c r="H101" s="112"/>
      <c r="I101" s="112"/>
      <c r="J101" s="113">
        <f>J172</f>
        <v>0</v>
      </c>
      <c r="L101" s="110"/>
    </row>
    <row r="102" spans="2:12" s="10" customFormat="1" ht="19.9" customHeight="1">
      <c r="B102" s="110"/>
      <c r="D102" s="111" t="s">
        <v>101</v>
      </c>
      <c r="E102" s="112"/>
      <c r="F102" s="112"/>
      <c r="G102" s="112"/>
      <c r="H102" s="112"/>
      <c r="I102" s="112"/>
      <c r="J102" s="113">
        <f>J184</f>
        <v>0</v>
      </c>
      <c r="L102" s="110"/>
    </row>
    <row r="103" spans="2:12" s="10" customFormat="1" ht="19.9" customHeight="1">
      <c r="B103" s="110"/>
      <c r="D103" s="111" t="s">
        <v>102</v>
      </c>
      <c r="E103" s="112"/>
      <c r="F103" s="112"/>
      <c r="G103" s="112"/>
      <c r="H103" s="112"/>
      <c r="I103" s="112"/>
      <c r="J103" s="113">
        <f>J189</f>
        <v>0</v>
      </c>
      <c r="L103" s="110"/>
    </row>
    <row r="104" spans="2:12" s="10" customFormat="1" ht="19.9" customHeight="1">
      <c r="B104" s="110"/>
      <c r="D104" s="111" t="s">
        <v>103</v>
      </c>
      <c r="E104" s="112"/>
      <c r="F104" s="112"/>
      <c r="G104" s="112"/>
      <c r="H104" s="112"/>
      <c r="I104" s="112"/>
      <c r="J104" s="113">
        <f>J208</f>
        <v>0</v>
      </c>
      <c r="L104" s="110"/>
    </row>
    <row r="105" spans="2:12" s="10" customFormat="1" ht="19.9" customHeight="1">
      <c r="B105" s="110"/>
      <c r="D105" s="111" t="s">
        <v>104</v>
      </c>
      <c r="E105" s="112"/>
      <c r="F105" s="112"/>
      <c r="G105" s="112"/>
      <c r="H105" s="112"/>
      <c r="I105" s="112"/>
      <c r="J105" s="113">
        <f>J266</f>
        <v>0</v>
      </c>
      <c r="L105" s="110"/>
    </row>
    <row r="106" spans="2:12" s="10" customFormat="1" ht="19.9" customHeight="1">
      <c r="B106" s="110"/>
      <c r="D106" s="111" t="s">
        <v>105</v>
      </c>
      <c r="E106" s="112"/>
      <c r="F106" s="112"/>
      <c r="G106" s="112"/>
      <c r="H106" s="112"/>
      <c r="I106" s="112"/>
      <c r="J106" s="113">
        <f>J273</f>
        <v>0</v>
      </c>
      <c r="L106" s="110"/>
    </row>
    <row r="107" spans="2:12" s="9" customFormat="1" ht="24.95" customHeight="1">
      <c r="B107" s="106"/>
      <c r="D107" s="107" t="s">
        <v>106</v>
      </c>
      <c r="E107" s="108"/>
      <c r="F107" s="108"/>
      <c r="G107" s="108"/>
      <c r="H107" s="108"/>
      <c r="I107" s="108"/>
      <c r="J107" s="109">
        <f>J275</f>
        <v>0</v>
      </c>
      <c r="L107" s="106"/>
    </row>
    <row r="108" spans="2:12" s="10" customFormat="1" ht="19.9" customHeight="1">
      <c r="B108" s="110"/>
      <c r="D108" s="111" t="s">
        <v>107</v>
      </c>
      <c r="E108" s="112"/>
      <c r="F108" s="112"/>
      <c r="G108" s="112"/>
      <c r="H108" s="112"/>
      <c r="I108" s="112"/>
      <c r="J108" s="113">
        <f>J276</f>
        <v>0</v>
      </c>
      <c r="L108" s="110"/>
    </row>
    <row r="109" spans="2:12" s="10" customFormat="1" ht="19.9" customHeight="1">
      <c r="B109" s="110"/>
      <c r="D109" s="111" t="s">
        <v>108</v>
      </c>
      <c r="E109" s="112"/>
      <c r="F109" s="112"/>
      <c r="G109" s="112"/>
      <c r="H109" s="112"/>
      <c r="I109" s="112"/>
      <c r="J109" s="113">
        <f>J284</f>
        <v>0</v>
      </c>
      <c r="L109" s="110"/>
    </row>
    <row r="110" spans="2:12" s="10" customFormat="1" ht="19.9" customHeight="1">
      <c r="B110" s="110"/>
      <c r="D110" s="111" t="s">
        <v>109</v>
      </c>
      <c r="E110" s="112"/>
      <c r="F110" s="112"/>
      <c r="G110" s="112"/>
      <c r="H110" s="112"/>
      <c r="I110" s="112"/>
      <c r="J110" s="113">
        <f>J312</f>
        <v>0</v>
      </c>
      <c r="L110" s="110"/>
    </row>
    <row r="111" spans="2:12" s="10" customFormat="1" ht="19.9" customHeight="1">
      <c r="B111" s="110"/>
      <c r="D111" s="111" t="s">
        <v>110</v>
      </c>
      <c r="E111" s="112"/>
      <c r="F111" s="112"/>
      <c r="G111" s="112"/>
      <c r="H111" s="112"/>
      <c r="I111" s="112"/>
      <c r="J111" s="113">
        <f>J318</f>
        <v>0</v>
      </c>
      <c r="L111" s="110"/>
    </row>
    <row r="112" spans="2:12" s="10" customFormat="1" ht="19.9" customHeight="1">
      <c r="B112" s="110"/>
      <c r="D112" s="111" t="s">
        <v>111</v>
      </c>
      <c r="E112" s="112"/>
      <c r="F112" s="112"/>
      <c r="G112" s="112"/>
      <c r="H112" s="112"/>
      <c r="I112" s="112"/>
      <c r="J112" s="113">
        <f>J336</f>
        <v>0</v>
      </c>
      <c r="L112" s="110"/>
    </row>
    <row r="113" spans="2:12" s="10" customFormat="1" ht="19.9" customHeight="1">
      <c r="B113" s="110"/>
      <c r="D113" s="111" t="s">
        <v>112</v>
      </c>
      <c r="E113" s="112"/>
      <c r="F113" s="112"/>
      <c r="G113" s="112"/>
      <c r="H113" s="112"/>
      <c r="I113" s="112"/>
      <c r="J113" s="113">
        <f>J346</f>
        <v>0</v>
      </c>
      <c r="L113" s="110"/>
    </row>
    <row r="114" spans="2:12" s="10" customFormat="1" ht="19.9" customHeight="1">
      <c r="B114" s="110"/>
      <c r="D114" s="111" t="s">
        <v>113</v>
      </c>
      <c r="E114" s="112"/>
      <c r="F114" s="112"/>
      <c r="G114" s="112"/>
      <c r="H114" s="112"/>
      <c r="I114" s="112"/>
      <c r="J114" s="113">
        <f>J355</f>
        <v>0</v>
      </c>
      <c r="L114" s="110"/>
    </row>
    <row r="115" spans="2:12" s="10" customFormat="1" ht="19.9" customHeight="1">
      <c r="B115" s="110"/>
      <c r="D115" s="111" t="s">
        <v>114</v>
      </c>
      <c r="E115" s="112"/>
      <c r="F115" s="112"/>
      <c r="G115" s="112"/>
      <c r="H115" s="112"/>
      <c r="I115" s="112"/>
      <c r="J115" s="113">
        <f>J386</f>
        <v>0</v>
      </c>
      <c r="L115" s="110"/>
    </row>
    <row r="116" spans="2:12" s="10" customFormat="1" ht="19.9" customHeight="1">
      <c r="B116" s="110"/>
      <c r="D116" s="111" t="s">
        <v>115</v>
      </c>
      <c r="E116" s="112"/>
      <c r="F116" s="112"/>
      <c r="G116" s="112"/>
      <c r="H116" s="112"/>
      <c r="I116" s="112"/>
      <c r="J116" s="113">
        <f>J391</f>
        <v>0</v>
      </c>
      <c r="L116" s="110"/>
    </row>
    <row r="117" spans="2:12" s="9" customFormat="1" ht="24.95" customHeight="1">
      <c r="B117" s="106"/>
      <c r="D117" s="107" t="s">
        <v>116</v>
      </c>
      <c r="E117" s="108"/>
      <c r="F117" s="108"/>
      <c r="G117" s="108"/>
      <c r="H117" s="108"/>
      <c r="I117" s="108"/>
      <c r="J117" s="109">
        <f>J402</f>
        <v>0</v>
      </c>
      <c r="L117" s="106"/>
    </row>
    <row r="118" spans="2:12" s="10" customFormat="1" ht="19.9" customHeight="1">
      <c r="B118" s="110"/>
      <c r="D118" s="111" t="s">
        <v>117</v>
      </c>
      <c r="E118" s="112"/>
      <c r="F118" s="112"/>
      <c r="G118" s="112"/>
      <c r="H118" s="112"/>
      <c r="I118" s="112"/>
      <c r="J118" s="113">
        <f>J403</f>
        <v>0</v>
      </c>
      <c r="L118" s="110"/>
    </row>
    <row r="119" spans="2:12" s="10" customFormat="1" ht="19.9" customHeight="1">
      <c r="B119" s="110"/>
      <c r="D119" s="111" t="s">
        <v>118</v>
      </c>
      <c r="E119" s="112"/>
      <c r="F119" s="112"/>
      <c r="G119" s="112"/>
      <c r="H119" s="112"/>
      <c r="I119" s="112"/>
      <c r="J119" s="113">
        <f>J405</f>
        <v>0</v>
      </c>
      <c r="L119" s="110"/>
    </row>
    <row r="120" spans="2:12" s="10" customFormat="1" ht="19.9" customHeight="1">
      <c r="B120" s="110"/>
      <c r="D120" s="111" t="s">
        <v>119</v>
      </c>
      <c r="E120" s="112"/>
      <c r="F120" s="112"/>
      <c r="G120" s="112"/>
      <c r="H120" s="112"/>
      <c r="I120" s="112"/>
      <c r="J120" s="113">
        <f>J407</f>
        <v>0</v>
      </c>
      <c r="L120" s="110"/>
    </row>
    <row r="121" spans="2:12" s="10" customFormat="1" ht="19.9" customHeight="1">
      <c r="B121" s="110"/>
      <c r="D121" s="111" t="s">
        <v>120</v>
      </c>
      <c r="E121" s="112"/>
      <c r="F121" s="112"/>
      <c r="G121" s="112"/>
      <c r="H121" s="112"/>
      <c r="I121" s="112"/>
      <c r="J121" s="113">
        <f>J409</f>
        <v>0</v>
      </c>
      <c r="L121" s="110"/>
    </row>
    <row r="122" spans="1:31" s="2" customFormat="1" ht="21.7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7" spans="1:31" s="2" customFormat="1" ht="6.95" customHeight="1">
      <c r="A127" s="30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24.95" customHeight="1">
      <c r="A128" s="30"/>
      <c r="B128" s="31"/>
      <c r="C128" s="19" t="s">
        <v>121</v>
      </c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2" customHeight="1">
      <c r="A130" s="30"/>
      <c r="B130" s="31"/>
      <c r="C130" s="25" t="s">
        <v>16</v>
      </c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4.45" customHeight="1">
      <c r="A131" s="30"/>
      <c r="B131" s="31"/>
      <c r="C131" s="30"/>
      <c r="D131" s="30"/>
      <c r="E131" s="218" t="str">
        <f>E7</f>
        <v>Oprava objektu Krajské veterinární správy Plzeň</v>
      </c>
      <c r="F131" s="219"/>
      <c r="G131" s="219"/>
      <c r="H131" s="219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2" customHeight="1">
      <c r="A132" s="30"/>
      <c r="B132" s="31"/>
      <c r="C132" s="25" t="s">
        <v>89</v>
      </c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31.15" customHeight="1">
      <c r="A133" s="30"/>
      <c r="B133" s="31"/>
      <c r="C133" s="30"/>
      <c r="D133" s="30"/>
      <c r="E133" s="185" t="str">
        <f>E9</f>
        <v>D.1 - Objekt Krajské veterinární správy Plzeň - vlastní objekt</v>
      </c>
      <c r="F133" s="217"/>
      <c r="G133" s="217"/>
      <c r="H133" s="217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6.95" customHeight="1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12" customHeight="1">
      <c r="A135" s="30"/>
      <c r="B135" s="31"/>
      <c r="C135" s="25" t="s">
        <v>20</v>
      </c>
      <c r="D135" s="30"/>
      <c r="E135" s="30"/>
      <c r="F135" s="23" t="str">
        <f>F12</f>
        <v>Plzeň, Družstevní 1846/13</v>
      </c>
      <c r="G135" s="30"/>
      <c r="H135" s="30"/>
      <c r="I135" s="25" t="s">
        <v>22</v>
      </c>
      <c r="J135" s="53" t="str">
        <f>IF(J12="","",J12)</f>
        <v>25. 1. 2021</v>
      </c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26.45" customHeight="1">
      <c r="A137" s="30"/>
      <c r="B137" s="31"/>
      <c r="C137" s="25" t="s">
        <v>24</v>
      </c>
      <c r="D137" s="30"/>
      <c r="E137" s="30"/>
      <c r="F137" s="23" t="str">
        <f>E15</f>
        <v>Státní veterinární správa, Praha 2</v>
      </c>
      <c r="G137" s="30"/>
      <c r="H137" s="30"/>
      <c r="I137" s="25" t="s">
        <v>30</v>
      </c>
      <c r="J137" s="28" t="str">
        <f>E21</f>
        <v>UNIART - projektová kancelář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5.6" customHeight="1">
      <c r="A138" s="30"/>
      <c r="B138" s="31"/>
      <c r="C138" s="25" t="s">
        <v>28</v>
      </c>
      <c r="D138" s="30"/>
      <c r="E138" s="30"/>
      <c r="F138" s="23" t="str">
        <f>IF(E18="","",E18)</f>
        <v>Vyplň údaj</v>
      </c>
      <c r="G138" s="30"/>
      <c r="H138" s="30"/>
      <c r="I138" s="25" t="s">
        <v>33</v>
      </c>
      <c r="J138" s="28" t="str">
        <f>E24</f>
        <v>Jitka Heřmanová</v>
      </c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0.35" customHeight="1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11" customFormat="1" ht="29.25" customHeight="1">
      <c r="A140" s="114"/>
      <c r="B140" s="115"/>
      <c r="C140" s="116" t="s">
        <v>122</v>
      </c>
      <c r="D140" s="117" t="s">
        <v>62</v>
      </c>
      <c r="E140" s="117" t="s">
        <v>58</v>
      </c>
      <c r="F140" s="117" t="s">
        <v>59</v>
      </c>
      <c r="G140" s="117" t="s">
        <v>123</v>
      </c>
      <c r="H140" s="117" t="s">
        <v>124</v>
      </c>
      <c r="I140" s="117" t="s">
        <v>125</v>
      </c>
      <c r="J140" s="118" t="s">
        <v>93</v>
      </c>
      <c r="K140" s="119" t="s">
        <v>126</v>
      </c>
      <c r="L140" s="120"/>
      <c r="M140" s="60" t="s">
        <v>1</v>
      </c>
      <c r="N140" s="61" t="s">
        <v>41</v>
      </c>
      <c r="O140" s="61" t="s">
        <v>127</v>
      </c>
      <c r="P140" s="61" t="s">
        <v>128</v>
      </c>
      <c r="Q140" s="61" t="s">
        <v>129</v>
      </c>
      <c r="R140" s="61" t="s">
        <v>130</v>
      </c>
      <c r="S140" s="61" t="s">
        <v>131</v>
      </c>
      <c r="T140" s="62" t="s">
        <v>132</v>
      </c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</row>
    <row r="141" spans="1:63" s="2" customFormat="1" ht="22.9" customHeight="1">
      <c r="A141" s="30"/>
      <c r="B141" s="31"/>
      <c r="C141" s="67" t="s">
        <v>133</v>
      </c>
      <c r="D141" s="30"/>
      <c r="E141" s="30"/>
      <c r="F141" s="30"/>
      <c r="G141" s="30"/>
      <c r="H141" s="30"/>
      <c r="I141" s="30"/>
      <c r="J141" s="121">
        <f>BK141</f>
        <v>0</v>
      </c>
      <c r="K141" s="30"/>
      <c r="L141" s="31"/>
      <c r="M141" s="63"/>
      <c r="N141" s="54"/>
      <c r="O141" s="64"/>
      <c r="P141" s="122">
        <f>P142+P275+P402</f>
        <v>0</v>
      </c>
      <c r="Q141" s="64"/>
      <c r="R141" s="122">
        <f>R142+R275+R402</f>
        <v>53.46658757000001</v>
      </c>
      <c r="S141" s="64"/>
      <c r="T141" s="123">
        <f>T142+T275+T402</f>
        <v>68.7964539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76</v>
      </c>
      <c r="AU141" s="15" t="s">
        <v>95</v>
      </c>
      <c r="BK141" s="124">
        <f>BK142+BK275+BK402</f>
        <v>0</v>
      </c>
    </row>
    <row r="142" spans="2:63" s="12" customFormat="1" ht="25.9" customHeight="1">
      <c r="B142" s="125"/>
      <c r="D142" s="126" t="s">
        <v>76</v>
      </c>
      <c r="E142" s="127" t="s">
        <v>134</v>
      </c>
      <c r="F142" s="127" t="s">
        <v>135</v>
      </c>
      <c r="I142" s="128"/>
      <c r="J142" s="129">
        <f>BK142</f>
        <v>0</v>
      </c>
      <c r="L142" s="125"/>
      <c r="M142" s="130"/>
      <c r="N142" s="131"/>
      <c r="O142" s="131"/>
      <c r="P142" s="132">
        <f>P143+P152+P157+P172+P184+P189+P208+P266+P273</f>
        <v>0</v>
      </c>
      <c r="Q142" s="131"/>
      <c r="R142" s="132">
        <f>R143+R152+R157+R172+R184+R189+R208+R266+R273</f>
        <v>48.60698652000001</v>
      </c>
      <c r="S142" s="131"/>
      <c r="T142" s="133">
        <f>T143+T152+T157+T172+T184+T189+T208+T266+T273</f>
        <v>58.520118</v>
      </c>
      <c r="AR142" s="126" t="s">
        <v>85</v>
      </c>
      <c r="AT142" s="134" t="s">
        <v>76</v>
      </c>
      <c r="AU142" s="134" t="s">
        <v>77</v>
      </c>
      <c r="AY142" s="126" t="s">
        <v>136</v>
      </c>
      <c r="BK142" s="135">
        <f>BK143+BK152+BK157+BK172+BK184+BK189+BK208+BK266+BK273</f>
        <v>0</v>
      </c>
    </row>
    <row r="143" spans="2:63" s="12" customFormat="1" ht="22.9" customHeight="1">
      <c r="B143" s="125"/>
      <c r="D143" s="126" t="s">
        <v>76</v>
      </c>
      <c r="E143" s="136" t="s">
        <v>85</v>
      </c>
      <c r="F143" s="136" t="s">
        <v>137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SUM(P144:P151)</f>
        <v>0</v>
      </c>
      <c r="Q143" s="131"/>
      <c r="R143" s="132">
        <f>SUM(R144:R151)</f>
        <v>0</v>
      </c>
      <c r="S143" s="131"/>
      <c r="T143" s="133">
        <f>SUM(T144:T151)</f>
        <v>12.654720000000001</v>
      </c>
      <c r="AR143" s="126" t="s">
        <v>85</v>
      </c>
      <c r="AT143" s="134" t="s">
        <v>76</v>
      </c>
      <c r="AU143" s="134" t="s">
        <v>85</v>
      </c>
      <c r="AY143" s="126" t="s">
        <v>136</v>
      </c>
      <c r="BK143" s="135">
        <f>SUM(BK144:BK151)</f>
        <v>0</v>
      </c>
    </row>
    <row r="144" spans="1:65" s="2" customFormat="1" ht="19.9" customHeight="1">
      <c r="A144" s="30"/>
      <c r="B144" s="138"/>
      <c r="C144" s="139" t="s">
        <v>85</v>
      </c>
      <c r="D144" s="139" t="s">
        <v>138</v>
      </c>
      <c r="E144" s="140" t="s">
        <v>139</v>
      </c>
      <c r="F144" s="141" t="s">
        <v>140</v>
      </c>
      <c r="G144" s="142" t="s">
        <v>141</v>
      </c>
      <c r="H144" s="143">
        <v>21.632</v>
      </c>
      <c r="I144" s="144"/>
      <c r="J144" s="145">
        <f>ROUND(I144*H144,2)</f>
        <v>0</v>
      </c>
      <c r="K144" s="146"/>
      <c r="L144" s="31"/>
      <c r="M144" s="147" t="s">
        <v>1</v>
      </c>
      <c r="N144" s="148" t="s">
        <v>42</v>
      </c>
      <c r="O144" s="56"/>
      <c r="P144" s="149">
        <f>O144*H144</f>
        <v>0</v>
      </c>
      <c r="Q144" s="149">
        <v>0</v>
      </c>
      <c r="R144" s="149">
        <f>Q144*H144</f>
        <v>0</v>
      </c>
      <c r="S144" s="149">
        <v>0.295</v>
      </c>
      <c r="T144" s="150">
        <f>S144*H144</f>
        <v>6.3814400000000004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142</v>
      </c>
      <c r="AT144" s="151" t="s">
        <v>138</v>
      </c>
      <c r="AU144" s="151" t="s">
        <v>87</v>
      </c>
      <c r="AY144" s="15" t="s">
        <v>136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5" t="s">
        <v>85</v>
      </c>
      <c r="BK144" s="152">
        <f>ROUND(I144*H144,2)</f>
        <v>0</v>
      </c>
      <c r="BL144" s="15" t="s">
        <v>142</v>
      </c>
      <c r="BM144" s="151" t="s">
        <v>143</v>
      </c>
    </row>
    <row r="145" spans="2:51" s="13" customFormat="1" ht="12">
      <c r="B145" s="153"/>
      <c r="D145" s="154" t="s">
        <v>144</v>
      </c>
      <c r="E145" s="155" t="s">
        <v>1</v>
      </c>
      <c r="F145" s="156" t="s">
        <v>145</v>
      </c>
      <c r="H145" s="157">
        <v>21.632</v>
      </c>
      <c r="I145" s="158"/>
      <c r="L145" s="153"/>
      <c r="M145" s="159"/>
      <c r="N145" s="160"/>
      <c r="O145" s="160"/>
      <c r="P145" s="160"/>
      <c r="Q145" s="160"/>
      <c r="R145" s="160"/>
      <c r="S145" s="160"/>
      <c r="T145" s="161"/>
      <c r="AT145" s="155" t="s">
        <v>144</v>
      </c>
      <c r="AU145" s="155" t="s">
        <v>87</v>
      </c>
      <c r="AV145" s="13" t="s">
        <v>87</v>
      </c>
      <c r="AW145" s="13" t="s">
        <v>32</v>
      </c>
      <c r="AX145" s="13" t="s">
        <v>85</v>
      </c>
      <c r="AY145" s="155" t="s">
        <v>136</v>
      </c>
    </row>
    <row r="146" spans="1:65" s="2" customFormat="1" ht="19.9" customHeight="1">
      <c r="A146" s="30"/>
      <c r="B146" s="138"/>
      <c r="C146" s="139" t="s">
        <v>87</v>
      </c>
      <c r="D146" s="139" t="s">
        <v>138</v>
      </c>
      <c r="E146" s="140" t="s">
        <v>146</v>
      </c>
      <c r="F146" s="141" t="s">
        <v>147</v>
      </c>
      <c r="G146" s="142" t="s">
        <v>141</v>
      </c>
      <c r="H146" s="143">
        <v>21.632</v>
      </c>
      <c r="I146" s="144"/>
      <c r="J146" s="145">
        <f>ROUND(I146*H146,2)</f>
        <v>0</v>
      </c>
      <c r="K146" s="146"/>
      <c r="L146" s="31"/>
      <c r="M146" s="147" t="s">
        <v>1</v>
      </c>
      <c r="N146" s="148" t="s">
        <v>42</v>
      </c>
      <c r="O146" s="56"/>
      <c r="P146" s="149">
        <f>O146*H146</f>
        <v>0</v>
      </c>
      <c r="Q146" s="149">
        <v>0</v>
      </c>
      <c r="R146" s="149">
        <f>Q146*H146</f>
        <v>0</v>
      </c>
      <c r="S146" s="149">
        <v>0.29</v>
      </c>
      <c r="T146" s="150">
        <f>S146*H146</f>
        <v>6.27328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1" t="s">
        <v>142</v>
      </c>
      <c r="AT146" s="151" t="s">
        <v>138</v>
      </c>
      <c r="AU146" s="151" t="s">
        <v>87</v>
      </c>
      <c r="AY146" s="15" t="s">
        <v>136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5" t="s">
        <v>85</v>
      </c>
      <c r="BK146" s="152">
        <f>ROUND(I146*H146,2)</f>
        <v>0</v>
      </c>
      <c r="BL146" s="15" t="s">
        <v>142</v>
      </c>
      <c r="BM146" s="151" t="s">
        <v>148</v>
      </c>
    </row>
    <row r="147" spans="2:51" s="13" customFormat="1" ht="12">
      <c r="B147" s="153"/>
      <c r="D147" s="154" t="s">
        <v>144</v>
      </c>
      <c r="E147" s="155" t="s">
        <v>1</v>
      </c>
      <c r="F147" s="156" t="s">
        <v>145</v>
      </c>
      <c r="H147" s="157">
        <v>21.632</v>
      </c>
      <c r="I147" s="158"/>
      <c r="L147" s="153"/>
      <c r="M147" s="159"/>
      <c r="N147" s="160"/>
      <c r="O147" s="160"/>
      <c r="P147" s="160"/>
      <c r="Q147" s="160"/>
      <c r="R147" s="160"/>
      <c r="S147" s="160"/>
      <c r="T147" s="161"/>
      <c r="AT147" s="155" t="s">
        <v>144</v>
      </c>
      <c r="AU147" s="155" t="s">
        <v>87</v>
      </c>
      <c r="AV147" s="13" t="s">
        <v>87</v>
      </c>
      <c r="AW147" s="13" t="s">
        <v>32</v>
      </c>
      <c r="AX147" s="13" t="s">
        <v>85</v>
      </c>
      <c r="AY147" s="155" t="s">
        <v>136</v>
      </c>
    </row>
    <row r="148" spans="1:65" s="2" customFormat="1" ht="19.9" customHeight="1">
      <c r="A148" s="30"/>
      <c r="B148" s="138"/>
      <c r="C148" s="139" t="s">
        <v>149</v>
      </c>
      <c r="D148" s="139" t="s">
        <v>138</v>
      </c>
      <c r="E148" s="140" t="s">
        <v>150</v>
      </c>
      <c r="F148" s="141" t="s">
        <v>151</v>
      </c>
      <c r="G148" s="142" t="s">
        <v>152</v>
      </c>
      <c r="H148" s="143">
        <v>28.122</v>
      </c>
      <c r="I148" s="144"/>
      <c r="J148" s="145">
        <f>ROUND(I148*H148,2)</f>
        <v>0</v>
      </c>
      <c r="K148" s="146"/>
      <c r="L148" s="31"/>
      <c r="M148" s="147" t="s">
        <v>1</v>
      </c>
      <c r="N148" s="148" t="s">
        <v>42</v>
      </c>
      <c r="O148" s="56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1" t="s">
        <v>142</v>
      </c>
      <c r="AT148" s="151" t="s">
        <v>138</v>
      </c>
      <c r="AU148" s="151" t="s">
        <v>87</v>
      </c>
      <c r="AY148" s="15" t="s">
        <v>136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5" t="s">
        <v>85</v>
      </c>
      <c r="BK148" s="152">
        <f>ROUND(I148*H148,2)</f>
        <v>0</v>
      </c>
      <c r="BL148" s="15" t="s">
        <v>142</v>
      </c>
      <c r="BM148" s="151" t="s">
        <v>153</v>
      </c>
    </row>
    <row r="149" spans="2:51" s="13" customFormat="1" ht="12">
      <c r="B149" s="153"/>
      <c r="D149" s="154" t="s">
        <v>144</v>
      </c>
      <c r="E149" s="155" t="s">
        <v>1</v>
      </c>
      <c r="F149" s="156" t="s">
        <v>154</v>
      </c>
      <c r="H149" s="157">
        <v>28.122</v>
      </c>
      <c r="I149" s="158"/>
      <c r="L149" s="153"/>
      <c r="M149" s="159"/>
      <c r="N149" s="160"/>
      <c r="O149" s="160"/>
      <c r="P149" s="160"/>
      <c r="Q149" s="160"/>
      <c r="R149" s="160"/>
      <c r="S149" s="160"/>
      <c r="T149" s="161"/>
      <c r="AT149" s="155" t="s">
        <v>144</v>
      </c>
      <c r="AU149" s="155" t="s">
        <v>87</v>
      </c>
      <c r="AV149" s="13" t="s">
        <v>87</v>
      </c>
      <c r="AW149" s="13" t="s">
        <v>32</v>
      </c>
      <c r="AX149" s="13" t="s">
        <v>85</v>
      </c>
      <c r="AY149" s="155" t="s">
        <v>136</v>
      </c>
    </row>
    <row r="150" spans="1:65" s="2" customFormat="1" ht="19.9" customHeight="1">
      <c r="A150" s="30"/>
      <c r="B150" s="138"/>
      <c r="C150" s="139" t="s">
        <v>142</v>
      </c>
      <c r="D150" s="139" t="s">
        <v>138</v>
      </c>
      <c r="E150" s="140" t="s">
        <v>155</v>
      </c>
      <c r="F150" s="141" t="s">
        <v>156</v>
      </c>
      <c r="G150" s="142" t="s">
        <v>152</v>
      </c>
      <c r="H150" s="143">
        <v>28.122</v>
      </c>
      <c r="I150" s="144"/>
      <c r="J150" s="145">
        <f>ROUND(I150*H150,2)</f>
        <v>0</v>
      </c>
      <c r="K150" s="146"/>
      <c r="L150" s="31"/>
      <c r="M150" s="147" t="s">
        <v>1</v>
      </c>
      <c r="N150" s="148" t="s">
        <v>42</v>
      </c>
      <c r="O150" s="56"/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142</v>
      </c>
      <c r="AT150" s="151" t="s">
        <v>138</v>
      </c>
      <c r="AU150" s="151" t="s">
        <v>87</v>
      </c>
      <c r="AY150" s="15" t="s">
        <v>136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5" t="s">
        <v>85</v>
      </c>
      <c r="BK150" s="152">
        <f>ROUND(I150*H150,2)</f>
        <v>0</v>
      </c>
      <c r="BL150" s="15" t="s">
        <v>142</v>
      </c>
      <c r="BM150" s="151" t="s">
        <v>157</v>
      </c>
    </row>
    <row r="151" spans="2:51" s="13" customFormat="1" ht="12">
      <c r="B151" s="153"/>
      <c r="D151" s="154" t="s">
        <v>144</v>
      </c>
      <c r="E151" s="155" t="s">
        <v>1</v>
      </c>
      <c r="F151" s="156" t="s">
        <v>154</v>
      </c>
      <c r="H151" s="157">
        <v>28.122</v>
      </c>
      <c r="I151" s="158"/>
      <c r="L151" s="153"/>
      <c r="M151" s="159"/>
      <c r="N151" s="160"/>
      <c r="O151" s="160"/>
      <c r="P151" s="160"/>
      <c r="Q151" s="160"/>
      <c r="R151" s="160"/>
      <c r="S151" s="160"/>
      <c r="T151" s="161"/>
      <c r="AT151" s="155" t="s">
        <v>144</v>
      </c>
      <c r="AU151" s="155" t="s">
        <v>87</v>
      </c>
      <c r="AV151" s="13" t="s">
        <v>87</v>
      </c>
      <c r="AW151" s="13" t="s">
        <v>32</v>
      </c>
      <c r="AX151" s="13" t="s">
        <v>85</v>
      </c>
      <c r="AY151" s="155" t="s">
        <v>136</v>
      </c>
    </row>
    <row r="152" spans="2:63" s="12" customFormat="1" ht="22.9" customHeight="1">
      <c r="B152" s="125"/>
      <c r="D152" s="126" t="s">
        <v>76</v>
      </c>
      <c r="E152" s="136" t="s">
        <v>87</v>
      </c>
      <c r="F152" s="136" t="s">
        <v>158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SUM(P153:P156)</f>
        <v>0</v>
      </c>
      <c r="Q152" s="131"/>
      <c r="R152" s="132">
        <f>SUM(R153:R156)</f>
        <v>0.0197002</v>
      </c>
      <c r="S152" s="131"/>
      <c r="T152" s="133">
        <f>SUM(T153:T156)</f>
        <v>0</v>
      </c>
      <c r="AR152" s="126" t="s">
        <v>85</v>
      </c>
      <c r="AT152" s="134" t="s">
        <v>76</v>
      </c>
      <c r="AU152" s="134" t="s">
        <v>85</v>
      </c>
      <c r="AY152" s="126" t="s">
        <v>136</v>
      </c>
      <c r="BK152" s="135">
        <f>SUM(BK153:BK156)</f>
        <v>0</v>
      </c>
    </row>
    <row r="153" spans="1:65" s="2" customFormat="1" ht="19.9" customHeight="1">
      <c r="A153" s="30"/>
      <c r="B153" s="138"/>
      <c r="C153" s="139" t="s">
        <v>159</v>
      </c>
      <c r="D153" s="139" t="s">
        <v>138</v>
      </c>
      <c r="E153" s="140" t="s">
        <v>160</v>
      </c>
      <c r="F153" s="141" t="s">
        <v>161</v>
      </c>
      <c r="G153" s="142" t="s">
        <v>141</v>
      </c>
      <c r="H153" s="143">
        <v>43.264</v>
      </c>
      <c r="I153" s="144"/>
      <c r="J153" s="145">
        <f>ROUND(I153*H153,2)</f>
        <v>0</v>
      </c>
      <c r="K153" s="146"/>
      <c r="L153" s="31"/>
      <c r="M153" s="147" t="s">
        <v>1</v>
      </c>
      <c r="N153" s="148" t="s">
        <v>42</v>
      </c>
      <c r="O153" s="56"/>
      <c r="P153" s="149">
        <f>O153*H153</f>
        <v>0</v>
      </c>
      <c r="Q153" s="149">
        <v>0.0001</v>
      </c>
      <c r="R153" s="149">
        <f>Q153*H153</f>
        <v>0.0043264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142</v>
      </c>
      <c r="AT153" s="151" t="s">
        <v>138</v>
      </c>
      <c r="AU153" s="151" t="s">
        <v>87</v>
      </c>
      <c r="AY153" s="15" t="s">
        <v>136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5" t="s">
        <v>85</v>
      </c>
      <c r="BK153" s="152">
        <f>ROUND(I153*H153,2)</f>
        <v>0</v>
      </c>
      <c r="BL153" s="15" t="s">
        <v>142</v>
      </c>
      <c r="BM153" s="151" t="s">
        <v>162</v>
      </c>
    </row>
    <row r="154" spans="2:51" s="13" customFormat="1" ht="12">
      <c r="B154" s="153"/>
      <c r="D154" s="154" t="s">
        <v>144</v>
      </c>
      <c r="E154" s="155" t="s">
        <v>1</v>
      </c>
      <c r="F154" s="156" t="s">
        <v>163</v>
      </c>
      <c r="H154" s="157">
        <v>43.264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144</v>
      </c>
      <c r="AU154" s="155" t="s">
        <v>87</v>
      </c>
      <c r="AV154" s="13" t="s">
        <v>87</v>
      </c>
      <c r="AW154" s="13" t="s">
        <v>32</v>
      </c>
      <c r="AX154" s="13" t="s">
        <v>85</v>
      </c>
      <c r="AY154" s="155" t="s">
        <v>136</v>
      </c>
    </row>
    <row r="155" spans="1:65" s="2" customFormat="1" ht="19.9" customHeight="1">
      <c r="A155" s="30"/>
      <c r="B155" s="138"/>
      <c r="C155" s="162" t="s">
        <v>164</v>
      </c>
      <c r="D155" s="162" t="s">
        <v>165</v>
      </c>
      <c r="E155" s="163" t="s">
        <v>166</v>
      </c>
      <c r="F155" s="164" t="s">
        <v>167</v>
      </c>
      <c r="G155" s="165" t="s">
        <v>141</v>
      </c>
      <c r="H155" s="166">
        <v>51.246</v>
      </c>
      <c r="I155" s="167"/>
      <c r="J155" s="168">
        <f>ROUND(I155*H155,2)</f>
        <v>0</v>
      </c>
      <c r="K155" s="169"/>
      <c r="L155" s="170"/>
      <c r="M155" s="171" t="s">
        <v>1</v>
      </c>
      <c r="N155" s="172" t="s">
        <v>42</v>
      </c>
      <c r="O155" s="56"/>
      <c r="P155" s="149">
        <f>O155*H155</f>
        <v>0</v>
      </c>
      <c r="Q155" s="149">
        <v>0.0003</v>
      </c>
      <c r="R155" s="149">
        <f>Q155*H155</f>
        <v>0.0153738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168</v>
      </c>
      <c r="AT155" s="151" t="s">
        <v>165</v>
      </c>
      <c r="AU155" s="151" t="s">
        <v>87</v>
      </c>
      <c r="AY155" s="15" t="s">
        <v>136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5" t="s">
        <v>85</v>
      </c>
      <c r="BK155" s="152">
        <f>ROUND(I155*H155,2)</f>
        <v>0</v>
      </c>
      <c r="BL155" s="15" t="s">
        <v>142</v>
      </c>
      <c r="BM155" s="151" t="s">
        <v>169</v>
      </c>
    </row>
    <row r="156" spans="2:51" s="13" customFormat="1" ht="12">
      <c r="B156" s="153"/>
      <c r="D156" s="154" t="s">
        <v>144</v>
      </c>
      <c r="F156" s="156" t="s">
        <v>170</v>
      </c>
      <c r="H156" s="157">
        <v>51.246</v>
      </c>
      <c r="I156" s="158"/>
      <c r="L156" s="153"/>
      <c r="M156" s="159"/>
      <c r="N156" s="160"/>
      <c r="O156" s="160"/>
      <c r="P156" s="160"/>
      <c r="Q156" s="160"/>
      <c r="R156" s="160"/>
      <c r="S156" s="160"/>
      <c r="T156" s="161"/>
      <c r="AT156" s="155" t="s">
        <v>144</v>
      </c>
      <c r="AU156" s="155" t="s">
        <v>87</v>
      </c>
      <c r="AV156" s="13" t="s">
        <v>87</v>
      </c>
      <c r="AW156" s="13" t="s">
        <v>3</v>
      </c>
      <c r="AX156" s="13" t="s">
        <v>85</v>
      </c>
      <c r="AY156" s="155" t="s">
        <v>136</v>
      </c>
    </row>
    <row r="157" spans="2:63" s="12" customFormat="1" ht="22.9" customHeight="1">
      <c r="B157" s="125"/>
      <c r="D157" s="126" t="s">
        <v>76</v>
      </c>
      <c r="E157" s="136" t="s">
        <v>149</v>
      </c>
      <c r="F157" s="136" t="s">
        <v>171</v>
      </c>
      <c r="I157" s="128"/>
      <c r="J157" s="137">
        <f>BK157</f>
        <v>0</v>
      </c>
      <c r="L157" s="125"/>
      <c r="M157" s="130"/>
      <c r="N157" s="131"/>
      <c r="O157" s="131"/>
      <c r="P157" s="132">
        <f>SUM(P158:P171)</f>
        <v>0</v>
      </c>
      <c r="Q157" s="131"/>
      <c r="R157" s="132">
        <f>SUM(R158:R171)</f>
        <v>2.8057436400000006</v>
      </c>
      <c r="S157" s="131"/>
      <c r="T157" s="133">
        <f>SUM(T158:T171)</f>
        <v>0.0007030000000000001</v>
      </c>
      <c r="AR157" s="126" t="s">
        <v>85</v>
      </c>
      <c r="AT157" s="134" t="s">
        <v>76</v>
      </c>
      <c r="AU157" s="134" t="s">
        <v>85</v>
      </c>
      <c r="AY157" s="126" t="s">
        <v>136</v>
      </c>
      <c r="BK157" s="135">
        <f>SUM(BK158:BK171)</f>
        <v>0</v>
      </c>
    </row>
    <row r="158" spans="1:65" s="2" customFormat="1" ht="19.9" customHeight="1">
      <c r="A158" s="30"/>
      <c r="B158" s="138"/>
      <c r="C158" s="139" t="s">
        <v>172</v>
      </c>
      <c r="D158" s="139" t="s">
        <v>138</v>
      </c>
      <c r="E158" s="140" t="s">
        <v>173</v>
      </c>
      <c r="F158" s="141" t="s">
        <v>174</v>
      </c>
      <c r="G158" s="142" t="s">
        <v>152</v>
      </c>
      <c r="H158" s="143">
        <v>1.622</v>
      </c>
      <c r="I158" s="144"/>
      <c r="J158" s="145">
        <f>ROUND(I158*H158,2)</f>
        <v>0</v>
      </c>
      <c r="K158" s="146"/>
      <c r="L158" s="31"/>
      <c r="M158" s="147" t="s">
        <v>1</v>
      </c>
      <c r="N158" s="148" t="s">
        <v>42</v>
      </c>
      <c r="O158" s="56"/>
      <c r="P158" s="149">
        <f>O158*H158</f>
        <v>0</v>
      </c>
      <c r="Q158" s="149">
        <v>1.6627</v>
      </c>
      <c r="R158" s="149">
        <f>Q158*H158</f>
        <v>2.6968994000000004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142</v>
      </c>
      <c r="AT158" s="151" t="s">
        <v>138</v>
      </c>
      <c r="AU158" s="151" t="s">
        <v>87</v>
      </c>
      <c r="AY158" s="15" t="s">
        <v>136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5" t="s">
        <v>85</v>
      </c>
      <c r="BK158" s="152">
        <f>ROUND(I158*H158,2)</f>
        <v>0</v>
      </c>
      <c r="BL158" s="15" t="s">
        <v>142</v>
      </c>
      <c r="BM158" s="151" t="s">
        <v>175</v>
      </c>
    </row>
    <row r="159" spans="2:51" s="13" customFormat="1" ht="12">
      <c r="B159" s="153"/>
      <c r="D159" s="154" t="s">
        <v>144</v>
      </c>
      <c r="E159" s="155" t="s">
        <v>1</v>
      </c>
      <c r="F159" s="156" t="s">
        <v>176</v>
      </c>
      <c r="H159" s="157">
        <v>1.622</v>
      </c>
      <c r="I159" s="158"/>
      <c r="L159" s="153"/>
      <c r="M159" s="159"/>
      <c r="N159" s="160"/>
      <c r="O159" s="160"/>
      <c r="P159" s="160"/>
      <c r="Q159" s="160"/>
      <c r="R159" s="160"/>
      <c r="S159" s="160"/>
      <c r="T159" s="161"/>
      <c r="AT159" s="155" t="s">
        <v>144</v>
      </c>
      <c r="AU159" s="155" t="s">
        <v>87</v>
      </c>
      <c r="AV159" s="13" t="s">
        <v>87</v>
      </c>
      <c r="AW159" s="13" t="s">
        <v>32</v>
      </c>
      <c r="AX159" s="13" t="s">
        <v>85</v>
      </c>
      <c r="AY159" s="155" t="s">
        <v>136</v>
      </c>
    </row>
    <row r="160" spans="1:65" s="2" customFormat="1" ht="19.9" customHeight="1">
      <c r="A160" s="30"/>
      <c r="B160" s="138"/>
      <c r="C160" s="139" t="s">
        <v>168</v>
      </c>
      <c r="D160" s="139" t="s">
        <v>138</v>
      </c>
      <c r="E160" s="140" t="s">
        <v>177</v>
      </c>
      <c r="F160" s="141" t="s">
        <v>178</v>
      </c>
      <c r="G160" s="142" t="s">
        <v>179</v>
      </c>
      <c r="H160" s="143">
        <v>0.011</v>
      </c>
      <c r="I160" s="144"/>
      <c r="J160" s="145">
        <f>ROUND(I160*H160,2)</f>
        <v>0</v>
      </c>
      <c r="K160" s="146"/>
      <c r="L160" s="31"/>
      <c r="M160" s="147" t="s">
        <v>1</v>
      </c>
      <c r="N160" s="148" t="s">
        <v>42</v>
      </c>
      <c r="O160" s="56"/>
      <c r="P160" s="149">
        <f>O160*H160</f>
        <v>0</v>
      </c>
      <c r="Q160" s="149">
        <v>0.01954</v>
      </c>
      <c r="R160" s="149">
        <f>Q160*H160</f>
        <v>0.00021493999999999997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142</v>
      </c>
      <c r="AT160" s="151" t="s">
        <v>138</v>
      </c>
      <c r="AU160" s="151" t="s">
        <v>87</v>
      </c>
      <c r="AY160" s="15" t="s">
        <v>136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5" t="s">
        <v>85</v>
      </c>
      <c r="BK160" s="152">
        <f>ROUND(I160*H160,2)</f>
        <v>0</v>
      </c>
      <c r="BL160" s="15" t="s">
        <v>142</v>
      </c>
      <c r="BM160" s="151" t="s">
        <v>180</v>
      </c>
    </row>
    <row r="161" spans="2:51" s="13" customFormat="1" ht="12">
      <c r="B161" s="153"/>
      <c r="D161" s="154" t="s">
        <v>144</v>
      </c>
      <c r="E161" s="155" t="s">
        <v>1</v>
      </c>
      <c r="F161" s="156" t="s">
        <v>181</v>
      </c>
      <c r="H161" s="157">
        <v>0.011</v>
      </c>
      <c r="I161" s="158"/>
      <c r="L161" s="153"/>
      <c r="M161" s="159"/>
      <c r="N161" s="160"/>
      <c r="O161" s="160"/>
      <c r="P161" s="160"/>
      <c r="Q161" s="160"/>
      <c r="R161" s="160"/>
      <c r="S161" s="160"/>
      <c r="T161" s="161"/>
      <c r="AT161" s="155" t="s">
        <v>144</v>
      </c>
      <c r="AU161" s="155" t="s">
        <v>87</v>
      </c>
      <c r="AV161" s="13" t="s">
        <v>87</v>
      </c>
      <c r="AW161" s="13" t="s">
        <v>32</v>
      </c>
      <c r="AX161" s="13" t="s">
        <v>85</v>
      </c>
      <c r="AY161" s="155" t="s">
        <v>136</v>
      </c>
    </row>
    <row r="162" spans="1:65" s="2" customFormat="1" ht="19.9" customHeight="1">
      <c r="A162" s="30"/>
      <c r="B162" s="138"/>
      <c r="C162" s="162" t="s">
        <v>182</v>
      </c>
      <c r="D162" s="162" t="s">
        <v>165</v>
      </c>
      <c r="E162" s="163" t="s">
        <v>183</v>
      </c>
      <c r="F162" s="164" t="s">
        <v>184</v>
      </c>
      <c r="G162" s="165" t="s">
        <v>179</v>
      </c>
      <c r="H162" s="166">
        <v>0.011</v>
      </c>
      <c r="I162" s="167"/>
      <c r="J162" s="168">
        <f>ROUND(I162*H162,2)</f>
        <v>0</v>
      </c>
      <c r="K162" s="169"/>
      <c r="L162" s="170"/>
      <c r="M162" s="171" t="s">
        <v>1</v>
      </c>
      <c r="N162" s="172" t="s">
        <v>42</v>
      </c>
      <c r="O162" s="56"/>
      <c r="P162" s="149">
        <f>O162*H162</f>
        <v>0</v>
      </c>
      <c r="Q162" s="149">
        <v>1</v>
      </c>
      <c r="R162" s="149">
        <f>Q162*H162</f>
        <v>0.011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168</v>
      </c>
      <c r="AT162" s="151" t="s">
        <v>165</v>
      </c>
      <c r="AU162" s="151" t="s">
        <v>87</v>
      </c>
      <c r="AY162" s="15" t="s">
        <v>136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5" t="s">
        <v>85</v>
      </c>
      <c r="BK162" s="152">
        <f>ROUND(I162*H162,2)</f>
        <v>0</v>
      </c>
      <c r="BL162" s="15" t="s">
        <v>142</v>
      </c>
      <c r="BM162" s="151" t="s">
        <v>185</v>
      </c>
    </row>
    <row r="163" spans="2:51" s="13" customFormat="1" ht="12">
      <c r="B163" s="153"/>
      <c r="D163" s="154" t="s">
        <v>144</v>
      </c>
      <c r="E163" s="155" t="s">
        <v>1</v>
      </c>
      <c r="F163" s="156" t="s">
        <v>181</v>
      </c>
      <c r="H163" s="157">
        <v>0.011</v>
      </c>
      <c r="I163" s="158"/>
      <c r="L163" s="153"/>
      <c r="M163" s="159"/>
      <c r="N163" s="160"/>
      <c r="O163" s="160"/>
      <c r="P163" s="160"/>
      <c r="Q163" s="160"/>
      <c r="R163" s="160"/>
      <c r="S163" s="160"/>
      <c r="T163" s="161"/>
      <c r="AT163" s="155" t="s">
        <v>144</v>
      </c>
      <c r="AU163" s="155" t="s">
        <v>87</v>
      </c>
      <c r="AV163" s="13" t="s">
        <v>87</v>
      </c>
      <c r="AW163" s="13" t="s">
        <v>32</v>
      </c>
      <c r="AX163" s="13" t="s">
        <v>85</v>
      </c>
      <c r="AY163" s="155" t="s">
        <v>136</v>
      </c>
    </row>
    <row r="164" spans="2:51" s="13" customFormat="1" ht="12">
      <c r="B164" s="153"/>
      <c r="D164" s="154" t="s">
        <v>144</v>
      </c>
      <c r="F164" s="156" t="s">
        <v>186</v>
      </c>
      <c r="H164" s="157">
        <v>0.011</v>
      </c>
      <c r="I164" s="158"/>
      <c r="L164" s="153"/>
      <c r="M164" s="159"/>
      <c r="N164" s="160"/>
      <c r="O164" s="160"/>
      <c r="P164" s="160"/>
      <c r="Q164" s="160"/>
      <c r="R164" s="160"/>
      <c r="S164" s="160"/>
      <c r="T164" s="161"/>
      <c r="AT164" s="155" t="s">
        <v>144</v>
      </c>
      <c r="AU164" s="155" t="s">
        <v>87</v>
      </c>
      <c r="AV164" s="13" t="s">
        <v>87</v>
      </c>
      <c r="AW164" s="13" t="s">
        <v>3</v>
      </c>
      <c r="AX164" s="13" t="s">
        <v>85</v>
      </c>
      <c r="AY164" s="155" t="s">
        <v>136</v>
      </c>
    </row>
    <row r="165" spans="1:65" s="2" customFormat="1" ht="19.9" customHeight="1">
      <c r="A165" s="30"/>
      <c r="B165" s="138"/>
      <c r="C165" s="139" t="s">
        <v>187</v>
      </c>
      <c r="D165" s="139" t="s">
        <v>138</v>
      </c>
      <c r="E165" s="140" t="s">
        <v>188</v>
      </c>
      <c r="F165" s="141" t="s">
        <v>189</v>
      </c>
      <c r="G165" s="142" t="s">
        <v>190</v>
      </c>
      <c r="H165" s="143">
        <v>13.44</v>
      </c>
      <c r="I165" s="144"/>
      <c r="J165" s="145">
        <f>ROUND(I165*H165,2)</f>
        <v>0</v>
      </c>
      <c r="K165" s="146"/>
      <c r="L165" s="31"/>
      <c r="M165" s="147" t="s">
        <v>1</v>
      </c>
      <c r="N165" s="148" t="s">
        <v>42</v>
      </c>
      <c r="O165" s="56"/>
      <c r="P165" s="149">
        <f>O165*H165</f>
        <v>0</v>
      </c>
      <c r="Q165" s="149">
        <v>0.00059</v>
      </c>
      <c r="R165" s="149">
        <f>Q165*H165</f>
        <v>0.0079296</v>
      </c>
      <c r="S165" s="149">
        <v>1E-05</v>
      </c>
      <c r="T165" s="150">
        <f>S165*H165</f>
        <v>0.00013440000000000001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1" t="s">
        <v>142</v>
      </c>
      <c r="AT165" s="151" t="s">
        <v>138</v>
      </c>
      <c r="AU165" s="151" t="s">
        <v>87</v>
      </c>
      <c r="AY165" s="15" t="s">
        <v>136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5" t="s">
        <v>85</v>
      </c>
      <c r="BK165" s="152">
        <f>ROUND(I165*H165,2)</f>
        <v>0</v>
      </c>
      <c r="BL165" s="15" t="s">
        <v>142</v>
      </c>
      <c r="BM165" s="151" t="s">
        <v>191</v>
      </c>
    </row>
    <row r="166" spans="2:51" s="13" customFormat="1" ht="12">
      <c r="B166" s="153"/>
      <c r="D166" s="154" t="s">
        <v>144</v>
      </c>
      <c r="E166" s="155" t="s">
        <v>1</v>
      </c>
      <c r="F166" s="156" t="s">
        <v>192</v>
      </c>
      <c r="H166" s="157">
        <v>13.44</v>
      </c>
      <c r="I166" s="158"/>
      <c r="L166" s="153"/>
      <c r="M166" s="159"/>
      <c r="N166" s="160"/>
      <c r="O166" s="160"/>
      <c r="P166" s="160"/>
      <c r="Q166" s="160"/>
      <c r="R166" s="160"/>
      <c r="S166" s="160"/>
      <c r="T166" s="161"/>
      <c r="AT166" s="155" t="s">
        <v>144</v>
      </c>
      <c r="AU166" s="155" t="s">
        <v>87</v>
      </c>
      <c r="AV166" s="13" t="s">
        <v>87</v>
      </c>
      <c r="AW166" s="13" t="s">
        <v>32</v>
      </c>
      <c r="AX166" s="13" t="s">
        <v>85</v>
      </c>
      <c r="AY166" s="155" t="s">
        <v>136</v>
      </c>
    </row>
    <row r="167" spans="1:65" s="2" customFormat="1" ht="19.9" customHeight="1">
      <c r="A167" s="30"/>
      <c r="B167" s="138"/>
      <c r="C167" s="139" t="s">
        <v>193</v>
      </c>
      <c r="D167" s="139" t="s">
        <v>138</v>
      </c>
      <c r="E167" s="140" t="s">
        <v>194</v>
      </c>
      <c r="F167" s="141" t="s">
        <v>195</v>
      </c>
      <c r="G167" s="142" t="s">
        <v>190</v>
      </c>
      <c r="H167" s="143">
        <v>1.8</v>
      </c>
      <c r="I167" s="144"/>
      <c r="J167" s="145">
        <f>ROUND(I167*H167,2)</f>
        <v>0</v>
      </c>
      <c r="K167" s="146"/>
      <c r="L167" s="31"/>
      <c r="M167" s="147" t="s">
        <v>1</v>
      </c>
      <c r="N167" s="148" t="s">
        <v>42</v>
      </c>
      <c r="O167" s="56"/>
      <c r="P167" s="149">
        <f>O167*H167</f>
        <v>0</v>
      </c>
      <c r="Q167" s="149">
        <v>0.00079</v>
      </c>
      <c r="R167" s="149">
        <f>Q167*H167</f>
        <v>0.001422</v>
      </c>
      <c r="S167" s="149">
        <v>1E-05</v>
      </c>
      <c r="T167" s="150">
        <f>S167*H167</f>
        <v>1.8E-05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1" t="s">
        <v>142</v>
      </c>
      <c r="AT167" s="151" t="s">
        <v>138</v>
      </c>
      <c r="AU167" s="151" t="s">
        <v>87</v>
      </c>
      <c r="AY167" s="15" t="s">
        <v>136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5" t="s">
        <v>85</v>
      </c>
      <c r="BK167" s="152">
        <f>ROUND(I167*H167,2)</f>
        <v>0</v>
      </c>
      <c r="BL167" s="15" t="s">
        <v>142</v>
      </c>
      <c r="BM167" s="151" t="s">
        <v>196</v>
      </c>
    </row>
    <row r="168" spans="1:65" s="2" customFormat="1" ht="19.9" customHeight="1">
      <c r="A168" s="30"/>
      <c r="B168" s="138"/>
      <c r="C168" s="139" t="s">
        <v>197</v>
      </c>
      <c r="D168" s="139" t="s">
        <v>138</v>
      </c>
      <c r="E168" s="140" t="s">
        <v>198</v>
      </c>
      <c r="F168" s="141" t="s">
        <v>199</v>
      </c>
      <c r="G168" s="142" t="s">
        <v>190</v>
      </c>
      <c r="H168" s="143">
        <v>16.49</v>
      </c>
      <c r="I168" s="144"/>
      <c r="J168" s="145">
        <f>ROUND(I168*H168,2)</f>
        <v>0</v>
      </c>
      <c r="K168" s="146"/>
      <c r="L168" s="31"/>
      <c r="M168" s="147" t="s">
        <v>1</v>
      </c>
      <c r="N168" s="148" t="s">
        <v>42</v>
      </c>
      <c r="O168" s="56"/>
      <c r="P168" s="149">
        <f>O168*H168</f>
        <v>0</v>
      </c>
      <c r="Q168" s="149">
        <v>0.00119</v>
      </c>
      <c r="R168" s="149">
        <f>Q168*H168</f>
        <v>0.0196231</v>
      </c>
      <c r="S168" s="149">
        <v>1E-05</v>
      </c>
      <c r="T168" s="150">
        <f>S168*H168</f>
        <v>0.0001649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142</v>
      </c>
      <c r="AT168" s="151" t="s">
        <v>138</v>
      </c>
      <c r="AU168" s="151" t="s">
        <v>87</v>
      </c>
      <c r="AY168" s="15" t="s">
        <v>136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5" t="s">
        <v>85</v>
      </c>
      <c r="BK168" s="152">
        <f>ROUND(I168*H168,2)</f>
        <v>0</v>
      </c>
      <c r="BL168" s="15" t="s">
        <v>142</v>
      </c>
      <c r="BM168" s="151" t="s">
        <v>200</v>
      </c>
    </row>
    <row r="169" spans="2:51" s="13" customFormat="1" ht="12">
      <c r="B169" s="153"/>
      <c r="D169" s="154" t="s">
        <v>144</v>
      </c>
      <c r="E169" s="155" t="s">
        <v>1</v>
      </c>
      <c r="F169" s="156" t="s">
        <v>201</v>
      </c>
      <c r="H169" s="157">
        <v>16.49</v>
      </c>
      <c r="I169" s="158"/>
      <c r="L169" s="153"/>
      <c r="M169" s="159"/>
      <c r="N169" s="160"/>
      <c r="O169" s="160"/>
      <c r="P169" s="160"/>
      <c r="Q169" s="160"/>
      <c r="R169" s="160"/>
      <c r="S169" s="160"/>
      <c r="T169" s="161"/>
      <c r="AT169" s="155" t="s">
        <v>144</v>
      </c>
      <c r="AU169" s="155" t="s">
        <v>87</v>
      </c>
      <c r="AV169" s="13" t="s">
        <v>87</v>
      </c>
      <c r="AW169" s="13" t="s">
        <v>32</v>
      </c>
      <c r="AX169" s="13" t="s">
        <v>85</v>
      </c>
      <c r="AY169" s="155" t="s">
        <v>136</v>
      </c>
    </row>
    <row r="170" spans="1:65" s="2" customFormat="1" ht="19.9" customHeight="1">
      <c r="A170" s="30"/>
      <c r="B170" s="138"/>
      <c r="C170" s="139" t="s">
        <v>202</v>
      </c>
      <c r="D170" s="139" t="s">
        <v>138</v>
      </c>
      <c r="E170" s="140" t="s">
        <v>203</v>
      </c>
      <c r="F170" s="141" t="s">
        <v>204</v>
      </c>
      <c r="G170" s="142" t="s">
        <v>190</v>
      </c>
      <c r="H170" s="143">
        <v>38.57</v>
      </c>
      <c r="I170" s="144"/>
      <c r="J170" s="145">
        <f>ROUND(I170*H170,2)</f>
        <v>0</v>
      </c>
      <c r="K170" s="146"/>
      <c r="L170" s="31"/>
      <c r="M170" s="147" t="s">
        <v>1</v>
      </c>
      <c r="N170" s="148" t="s">
        <v>42</v>
      </c>
      <c r="O170" s="56"/>
      <c r="P170" s="149">
        <f>O170*H170</f>
        <v>0</v>
      </c>
      <c r="Q170" s="149">
        <v>0.00178</v>
      </c>
      <c r="R170" s="149">
        <f>Q170*H170</f>
        <v>0.0686546</v>
      </c>
      <c r="S170" s="149">
        <v>1E-05</v>
      </c>
      <c r="T170" s="150">
        <f>S170*H170</f>
        <v>0.00038570000000000005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142</v>
      </c>
      <c r="AT170" s="151" t="s">
        <v>138</v>
      </c>
      <c r="AU170" s="151" t="s">
        <v>87</v>
      </c>
      <c r="AY170" s="15" t="s">
        <v>136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5" t="s">
        <v>85</v>
      </c>
      <c r="BK170" s="152">
        <f>ROUND(I170*H170,2)</f>
        <v>0</v>
      </c>
      <c r="BL170" s="15" t="s">
        <v>142</v>
      </c>
      <c r="BM170" s="151" t="s">
        <v>205</v>
      </c>
    </row>
    <row r="171" spans="2:51" s="13" customFormat="1" ht="12">
      <c r="B171" s="153"/>
      <c r="D171" s="154" t="s">
        <v>144</v>
      </c>
      <c r="E171" s="155" t="s">
        <v>1</v>
      </c>
      <c r="F171" s="156" t="s">
        <v>206</v>
      </c>
      <c r="H171" s="157">
        <v>38.57</v>
      </c>
      <c r="I171" s="158"/>
      <c r="L171" s="153"/>
      <c r="M171" s="159"/>
      <c r="N171" s="160"/>
      <c r="O171" s="160"/>
      <c r="P171" s="160"/>
      <c r="Q171" s="160"/>
      <c r="R171" s="160"/>
      <c r="S171" s="160"/>
      <c r="T171" s="161"/>
      <c r="AT171" s="155" t="s">
        <v>144</v>
      </c>
      <c r="AU171" s="155" t="s">
        <v>87</v>
      </c>
      <c r="AV171" s="13" t="s">
        <v>87</v>
      </c>
      <c r="AW171" s="13" t="s">
        <v>32</v>
      </c>
      <c r="AX171" s="13" t="s">
        <v>85</v>
      </c>
      <c r="AY171" s="155" t="s">
        <v>136</v>
      </c>
    </row>
    <row r="172" spans="2:63" s="12" customFormat="1" ht="22.9" customHeight="1">
      <c r="B172" s="125"/>
      <c r="D172" s="126" t="s">
        <v>76</v>
      </c>
      <c r="E172" s="136" t="s">
        <v>142</v>
      </c>
      <c r="F172" s="136" t="s">
        <v>207</v>
      </c>
      <c r="I172" s="128"/>
      <c r="J172" s="137">
        <f>BK172</f>
        <v>0</v>
      </c>
      <c r="L172" s="125"/>
      <c r="M172" s="130"/>
      <c r="N172" s="131"/>
      <c r="O172" s="131"/>
      <c r="P172" s="132">
        <f>SUM(P173:P183)</f>
        <v>0</v>
      </c>
      <c r="Q172" s="131"/>
      <c r="R172" s="132">
        <f>SUM(R173:R183)</f>
        <v>4.1679908</v>
      </c>
      <c r="S172" s="131"/>
      <c r="T172" s="133">
        <f>SUM(T173:T183)</f>
        <v>0</v>
      </c>
      <c r="AR172" s="126" t="s">
        <v>85</v>
      </c>
      <c r="AT172" s="134" t="s">
        <v>76</v>
      </c>
      <c r="AU172" s="134" t="s">
        <v>85</v>
      </c>
      <c r="AY172" s="126" t="s">
        <v>136</v>
      </c>
      <c r="BK172" s="135">
        <f>SUM(BK173:BK183)</f>
        <v>0</v>
      </c>
    </row>
    <row r="173" spans="1:65" s="2" customFormat="1" ht="19.9" customHeight="1">
      <c r="A173" s="30"/>
      <c r="B173" s="138"/>
      <c r="C173" s="139" t="s">
        <v>208</v>
      </c>
      <c r="D173" s="139" t="s">
        <v>138</v>
      </c>
      <c r="E173" s="140" t="s">
        <v>209</v>
      </c>
      <c r="F173" s="141" t="s">
        <v>210</v>
      </c>
      <c r="G173" s="142" t="s">
        <v>152</v>
      </c>
      <c r="H173" s="143">
        <v>1.575</v>
      </c>
      <c r="I173" s="144"/>
      <c r="J173" s="145">
        <f>ROUND(I173*H173,2)</f>
        <v>0</v>
      </c>
      <c r="K173" s="146"/>
      <c r="L173" s="31"/>
      <c r="M173" s="147" t="s">
        <v>1</v>
      </c>
      <c r="N173" s="148" t="s">
        <v>42</v>
      </c>
      <c r="O173" s="56"/>
      <c r="P173" s="149">
        <f>O173*H173</f>
        <v>0</v>
      </c>
      <c r="Q173" s="149">
        <v>2.45337</v>
      </c>
      <c r="R173" s="149">
        <f>Q173*H173</f>
        <v>3.86405775</v>
      </c>
      <c r="S173" s="149">
        <v>0</v>
      </c>
      <c r="T173" s="15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142</v>
      </c>
      <c r="AT173" s="151" t="s">
        <v>138</v>
      </c>
      <c r="AU173" s="151" t="s">
        <v>87</v>
      </c>
      <c r="AY173" s="15" t="s">
        <v>136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5" t="s">
        <v>85</v>
      </c>
      <c r="BK173" s="152">
        <f>ROUND(I173*H173,2)</f>
        <v>0</v>
      </c>
      <c r="BL173" s="15" t="s">
        <v>142</v>
      </c>
      <c r="BM173" s="151" t="s">
        <v>211</v>
      </c>
    </row>
    <row r="174" spans="2:51" s="13" customFormat="1" ht="22.5">
      <c r="B174" s="153"/>
      <c r="D174" s="154" t="s">
        <v>144</v>
      </c>
      <c r="E174" s="155" t="s">
        <v>1</v>
      </c>
      <c r="F174" s="156" t="s">
        <v>212</v>
      </c>
      <c r="H174" s="157">
        <v>1.575</v>
      </c>
      <c r="I174" s="158"/>
      <c r="L174" s="153"/>
      <c r="M174" s="159"/>
      <c r="N174" s="160"/>
      <c r="O174" s="160"/>
      <c r="P174" s="160"/>
      <c r="Q174" s="160"/>
      <c r="R174" s="160"/>
      <c r="S174" s="160"/>
      <c r="T174" s="161"/>
      <c r="AT174" s="155" t="s">
        <v>144</v>
      </c>
      <c r="AU174" s="155" t="s">
        <v>87</v>
      </c>
      <c r="AV174" s="13" t="s">
        <v>87</v>
      </c>
      <c r="AW174" s="13" t="s">
        <v>32</v>
      </c>
      <c r="AX174" s="13" t="s">
        <v>85</v>
      </c>
      <c r="AY174" s="155" t="s">
        <v>136</v>
      </c>
    </row>
    <row r="175" spans="1:65" s="2" customFormat="1" ht="19.9" customHeight="1">
      <c r="A175" s="30"/>
      <c r="B175" s="138"/>
      <c r="C175" s="139" t="s">
        <v>8</v>
      </c>
      <c r="D175" s="139" t="s">
        <v>138</v>
      </c>
      <c r="E175" s="140" t="s">
        <v>213</v>
      </c>
      <c r="F175" s="141" t="s">
        <v>214</v>
      </c>
      <c r="G175" s="142" t="s">
        <v>179</v>
      </c>
      <c r="H175" s="143">
        <v>0.153</v>
      </c>
      <c r="I175" s="144"/>
      <c r="J175" s="145">
        <f>ROUND(I175*H175,2)</f>
        <v>0</v>
      </c>
      <c r="K175" s="146"/>
      <c r="L175" s="31"/>
      <c r="M175" s="147" t="s">
        <v>1</v>
      </c>
      <c r="N175" s="148" t="s">
        <v>42</v>
      </c>
      <c r="O175" s="56"/>
      <c r="P175" s="149">
        <f>O175*H175</f>
        <v>0</v>
      </c>
      <c r="Q175" s="149">
        <v>1.04927</v>
      </c>
      <c r="R175" s="149">
        <f>Q175*H175</f>
        <v>0.16053831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142</v>
      </c>
      <c r="AT175" s="151" t="s">
        <v>138</v>
      </c>
      <c r="AU175" s="151" t="s">
        <v>87</v>
      </c>
      <c r="AY175" s="15" t="s">
        <v>136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5" t="s">
        <v>85</v>
      </c>
      <c r="BK175" s="152">
        <f>ROUND(I175*H175,2)</f>
        <v>0</v>
      </c>
      <c r="BL175" s="15" t="s">
        <v>142</v>
      </c>
      <c r="BM175" s="151" t="s">
        <v>215</v>
      </c>
    </row>
    <row r="176" spans="2:51" s="13" customFormat="1" ht="12">
      <c r="B176" s="153"/>
      <c r="D176" s="154" t="s">
        <v>144</v>
      </c>
      <c r="E176" s="155" t="s">
        <v>1</v>
      </c>
      <c r="F176" s="156" t="s">
        <v>216</v>
      </c>
      <c r="H176" s="157">
        <v>0.15</v>
      </c>
      <c r="I176" s="158"/>
      <c r="L176" s="153"/>
      <c r="M176" s="159"/>
      <c r="N176" s="160"/>
      <c r="O176" s="160"/>
      <c r="P176" s="160"/>
      <c r="Q176" s="160"/>
      <c r="R176" s="160"/>
      <c r="S176" s="160"/>
      <c r="T176" s="161"/>
      <c r="AT176" s="155" t="s">
        <v>144</v>
      </c>
      <c r="AU176" s="155" t="s">
        <v>87</v>
      </c>
      <c r="AV176" s="13" t="s">
        <v>87</v>
      </c>
      <c r="AW176" s="13" t="s">
        <v>32</v>
      </c>
      <c r="AX176" s="13" t="s">
        <v>85</v>
      </c>
      <c r="AY176" s="155" t="s">
        <v>136</v>
      </c>
    </row>
    <row r="177" spans="2:51" s="13" customFormat="1" ht="12">
      <c r="B177" s="153"/>
      <c r="D177" s="154" t="s">
        <v>144</v>
      </c>
      <c r="F177" s="156" t="s">
        <v>217</v>
      </c>
      <c r="H177" s="157">
        <v>0.153</v>
      </c>
      <c r="I177" s="158"/>
      <c r="L177" s="153"/>
      <c r="M177" s="159"/>
      <c r="N177" s="160"/>
      <c r="O177" s="160"/>
      <c r="P177" s="160"/>
      <c r="Q177" s="160"/>
      <c r="R177" s="160"/>
      <c r="S177" s="160"/>
      <c r="T177" s="161"/>
      <c r="AT177" s="155" t="s">
        <v>144</v>
      </c>
      <c r="AU177" s="155" t="s">
        <v>87</v>
      </c>
      <c r="AV177" s="13" t="s">
        <v>87</v>
      </c>
      <c r="AW177" s="13" t="s">
        <v>3</v>
      </c>
      <c r="AX177" s="13" t="s">
        <v>85</v>
      </c>
      <c r="AY177" s="155" t="s">
        <v>136</v>
      </c>
    </row>
    <row r="178" spans="1:65" s="2" customFormat="1" ht="19.9" customHeight="1">
      <c r="A178" s="30"/>
      <c r="B178" s="138"/>
      <c r="C178" s="139" t="s">
        <v>218</v>
      </c>
      <c r="D178" s="139" t="s">
        <v>138</v>
      </c>
      <c r="E178" s="140" t="s">
        <v>219</v>
      </c>
      <c r="F178" s="141" t="s">
        <v>220</v>
      </c>
      <c r="G178" s="142" t="s">
        <v>141</v>
      </c>
      <c r="H178" s="143">
        <v>9.144</v>
      </c>
      <c r="I178" s="144"/>
      <c r="J178" s="145">
        <f>ROUND(I178*H178,2)</f>
        <v>0</v>
      </c>
      <c r="K178" s="146"/>
      <c r="L178" s="31"/>
      <c r="M178" s="147" t="s">
        <v>1</v>
      </c>
      <c r="N178" s="148" t="s">
        <v>42</v>
      </c>
      <c r="O178" s="56"/>
      <c r="P178" s="149">
        <f>O178*H178</f>
        <v>0</v>
      </c>
      <c r="Q178" s="149">
        <v>0.01282</v>
      </c>
      <c r="R178" s="149">
        <f>Q178*H178</f>
        <v>0.11722608</v>
      </c>
      <c r="S178" s="149">
        <v>0</v>
      </c>
      <c r="T178" s="15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1" t="s">
        <v>142</v>
      </c>
      <c r="AT178" s="151" t="s">
        <v>138</v>
      </c>
      <c r="AU178" s="151" t="s">
        <v>87</v>
      </c>
      <c r="AY178" s="15" t="s">
        <v>136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5" t="s">
        <v>85</v>
      </c>
      <c r="BK178" s="152">
        <f>ROUND(I178*H178,2)</f>
        <v>0</v>
      </c>
      <c r="BL178" s="15" t="s">
        <v>142</v>
      </c>
      <c r="BM178" s="151" t="s">
        <v>221</v>
      </c>
    </row>
    <row r="179" spans="2:51" s="13" customFormat="1" ht="12">
      <c r="B179" s="153"/>
      <c r="D179" s="154" t="s">
        <v>144</v>
      </c>
      <c r="E179" s="155" t="s">
        <v>1</v>
      </c>
      <c r="F179" s="156" t="s">
        <v>222</v>
      </c>
      <c r="H179" s="157">
        <v>9.144</v>
      </c>
      <c r="I179" s="158"/>
      <c r="L179" s="153"/>
      <c r="M179" s="159"/>
      <c r="N179" s="160"/>
      <c r="O179" s="160"/>
      <c r="P179" s="160"/>
      <c r="Q179" s="160"/>
      <c r="R179" s="160"/>
      <c r="S179" s="160"/>
      <c r="T179" s="161"/>
      <c r="AT179" s="155" t="s">
        <v>144</v>
      </c>
      <c r="AU179" s="155" t="s">
        <v>87</v>
      </c>
      <c r="AV179" s="13" t="s">
        <v>87</v>
      </c>
      <c r="AW179" s="13" t="s">
        <v>32</v>
      </c>
      <c r="AX179" s="13" t="s">
        <v>85</v>
      </c>
      <c r="AY179" s="155" t="s">
        <v>136</v>
      </c>
    </row>
    <row r="180" spans="1:65" s="2" customFormat="1" ht="19.9" customHeight="1">
      <c r="A180" s="30"/>
      <c r="B180" s="138"/>
      <c r="C180" s="139" t="s">
        <v>223</v>
      </c>
      <c r="D180" s="139" t="s">
        <v>138</v>
      </c>
      <c r="E180" s="140" t="s">
        <v>224</v>
      </c>
      <c r="F180" s="141" t="s">
        <v>225</v>
      </c>
      <c r="G180" s="142" t="s">
        <v>141</v>
      </c>
      <c r="H180" s="143">
        <v>9.144</v>
      </c>
      <c r="I180" s="144"/>
      <c r="J180" s="145">
        <f>ROUND(I180*H180,2)</f>
        <v>0</v>
      </c>
      <c r="K180" s="146"/>
      <c r="L180" s="31"/>
      <c r="M180" s="147" t="s">
        <v>1</v>
      </c>
      <c r="N180" s="148" t="s">
        <v>42</v>
      </c>
      <c r="O180" s="56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1" t="s">
        <v>142</v>
      </c>
      <c r="AT180" s="151" t="s">
        <v>138</v>
      </c>
      <c r="AU180" s="151" t="s">
        <v>87</v>
      </c>
      <c r="AY180" s="15" t="s">
        <v>136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5" t="s">
        <v>85</v>
      </c>
      <c r="BK180" s="152">
        <f>ROUND(I180*H180,2)</f>
        <v>0</v>
      </c>
      <c r="BL180" s="15" t="s">
        <v>142</v>
      </c>
      <c r="BM180" s="151" t="s">
        <v>226</v>
      </c>
    </row>
    <row r="181" spans="1:65" s="2" customFormat="1" ht="14.45" customHeight="1">
      <c r="A181" s="30"/>
      <c r="B181" s="138"/>
      <c r="C181" s="139" t="s">
        <v>227</v>
      </c>
      <c r="D181" s="139" t="s">
        <v>138</v>
      </c>
      <c r="E181" s="140" t="s">
        <v>228</v>
      </c>
      <c r="F181" s="141" t="s">
        <v>229</v>
      </c>
      <c r="G181" s="142" t="s">
        <v>141</v>
      </c>
      <c r="H181" s="143">
        <v>3.977</v>
      </c>
      <c r="I181" s="144"/>
      <c r="J181" s="145">
        <f>ROUND(I181*H181,2)</f>
        <v>0</v>
      </c>
      <c r="K181" s="146"/>
      <c r="L181" s="31"/>
      <c r="M181" s="147" t="s">
        <v>1</v>
      </c>
      <c r="N181" s="148" t="s">
        <v>42</v>
      </c>
      <c r="O181" s="56"/>
      <c r="P181" s="149">
        <f>O181*H181</f>
        <v>0</v>
      </c>
      <c r="Q181" s="149">
        <v>0.00658</v>
      </c>
      <c r="R181" s="149">
        <f>Q181*H181</f>
        <v>0.02616866</v>
      </c>
      <c r="S181" s="149">
        <v>0</v>
      </c>
      <c r="T181" s="15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1" t="s">
        <v>142</v>
      </c>
      <c r="AT181" s="151" t="s">
        <v>138</v>
      </c>
      <c r="AU181" s="151" t="s">
        <v>87</v>
      </c>
      <c r="AY181" s="15" t="s">
        <v>136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5" t="s">
        <v>85</v>
      </c>
      <c r="BK181" s="152">
        <f>ROUND(I181*H181,2)</f>
        <v>0</v>
      </c>
      <c r="BL181" s="15" t="s">
        <v>142</v>
      </c>
      <c r="BM181" s="151" t="s">
        <v>230</v>
      </c>
    </row>
    <row r="182" spans="2:51" s="13" customFormat="1" ht="12">
      <c r="B182" s="153"/>
      <c r="D182" s="154" t="s">
        <v>144</v>
      </c>
      <c r="E182" s="155" t="s">
        <v>1</v>
      </c>
      <c r="F182" s="156" t="s">
        <v>231</v>
      </c>
      <c r="H182" s="157">
        <v>3.977</v>
      </c>
      <c r="I182" s="158"/>
      <c r="L182" s="153"/>
      <c r="M182" s="159"/>
      <c r="N182" s="160"/>
      <c r="O182" s="160"/>
      <c r="P182" s="160"/>
      <c r="Q182" s="160"/>
      <c r="R182" s="160"/>
      <c r="S182" s="160"/>
      <c r="T182" s="161"/>
      <c r="AT182" s="155" t="s">
        <v>144</v>
      </c>
      <c r="AU182" s="155" t="s">
        <v>87</v>
      </c>
      <c r="AV182" s="13" t="s">
        <v>87</v>
      </c>
      <c r="AW182" s="13" t="s">
        <v>32</v>
      </c>
      <c r="AX182" s="13" t="s">
        <v>85</v>
      </c>
      <c r="AY182" s="155" t="s">
        <v>136</v>
      </c>
    </row>
    <row r="183" spans="1:65" s="2" customFormat="1" ht="14.45" customHeight="1">
      <c r="A183" s="30"/>
      <c r="B183" s="138"/>
      <c r="C183" s="139" t="s">
        <v>232</v>
      </c>
      <c r="D183" s="139" t="s">
        <v>138</v>
      </c>
      <c r="E183" s="140" t="s">
        <v>233</v>
      </c>
      <c r="F183" s="141" t="s">
        <v>234</v>
      </c>
      <c r="G183" s="142" t="s">
        <v>141</v>
      </c>
      <c r="H183" s="143">
        <v>3.977</v>
      </c>
      <c r="I183" s="144"/>
      <c r="J183" s="145">
        <f>ROUND(I183*H183,2)</f>
        <v>0</v>
      </c>
      <c r="K183" s="146"/>
      <c r="L183" s="31"/>
      <c r="M183" s="147" t="s">
        <v>1</v>
      </c>
      <c r="N183" s="148" t="s">
        <v>42</v>
      </c>
      <c r="O183" s="56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142</v>
      </c>
      <c r="AT183" s="151" t="s">
        <v>138</v>
      </c>
      <c r="AU183" s="151" t="s">
        <v>87</v>
      </c>
      <c r="AY183" s="15" t="s">
        <v>136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5" t="s">
        <v>85</v>
      </c>
      <c r="BK183" s="152">
        <f>ROUND(I183*H183,2)</f>
        <v>0</v>
      </c>
      <c r="BL183" s="15" t="s">
        <v>142</v>
      </c>
      <c r="BM183" s="151" t="s">
        <v>235</v>
      </c>
    </row>
    <row r="184" spans="2:63" s="12" customFormat="1" ht="22.9" customHeight="1">
      <c r="B184" s="125"/>
      <c r="D184" s="126" t="s">
        <v>76</v>
      </c>
      <c r="E184" s="136" t="s">
        <v>159</v>
      </c>
      <c r="F184" s="136" t="s">
        <v>236</v>
      </c>
      <c r="I184" s="128"/>
      <c r="J184" s="137">
        <f>BK184</f>
        <v>0</v>
      </c>
      <c r="L184" s="125"/>
      <c r="M184" s="130"/>
      <c r="N184" s="131"/>
      <c r="O184" s="131"/>
      <c r="P184" s="132">
        <f>SUM(P185:P188)</f>
        <v>0</v>
      </c>
      <c r="Q184" s="131"/>
      <c r="R184" s="132">
        <f>SUM(R185:R188)</f>
        <v>2.24150784</v>
      </c>
      <c r="S184" s="131"/>
      <c r="T184" s="133">
        <f>SUM(T185:T188)</f>
        <v>0</v>
      </c>
      <c r="AR184" s="126" t="s">
        <v>85</v>
      </c>
      <c r="AT184" s="134" t="s">
        <v>76</v>
      </c>
      <c r="AU184" s="134" t="s">
        <v>85</v>
      </c>
      <c r="AY184" s="126" t="s">
        <v>136</v>
      </c>
      <c r="BK184" s="135">
        <f>SUM(BK185:BK188)</f>
        <v>0</v>
      </c>
    </row>
    <row r="185" spans="1:65" s="2" customFormat="1" ht="14.45" customHeight="1">
      <c r="A185" s="30"/>
      <c r="B185" s="138"/>
      <c r="C185" s="139" t="s">
        <v>237</v>
      </c>
      <c r="D185" s="139" t="s">
        <v>138</v>
      </c>
      <c r="E185" s="140" t="s">
        <v>238</v>
      </c>
      <c r="F185" s="141" t="s">
        <v>239</v>
      </c>
      <c r="G185" s="142" t="s">
        <v>141</v>
      </c>
      <c r="H185" s="143">
        <v>21.632</v>
      </c>
      <c r="I185" s="144"/>
      <c r="J185" s="145">
        <f>ROUND(I185*H185,2)</f>
        <v>0</v>
      </c>
      <c r="K185" s="146"/>
      <c r="L185" s="31"/>
      <c r="M185" s="147" t="s">
        <v>1</v>
      </c>
      <c r="N185" s="148" t="s">
        <v>42</v>
      </c>
      <c r="O185" s="56"/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142</v>
      </c>
      <c r="AT185" s="151" t="s">
        <v>138</v>
      </c>
      <c r="AU185" s="151" t="s">
        <v>87</v>
      </c>
      <c r="AY185" s="15" t="s">
        <v>136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5" t="s">
        <v>85</v>
      </c>
      <c r="BK185" s="152">
        <f>ROUND(I185*H185,2)</f>
        <v>0</v>
      </c>
      <c r="BL185" s="15" t="s">
        <v>142</v>
      </c>
      <c r="BM185" s="151" t="s">
        <v>240</v>
      </c>
    </row>
    <row r="186" spans="2:51" s="13" customFormat="1" ht="12">
      <c r="B186" s="153"/>
      <c r="D186" s="154" t="s">
        <v>144</v>
      </c>
      <c r="E186" s="155" t="s">
        <v>1</v>
      </c>
      <c r="F186" s="156" t="s">
        <v>145</v>
      </c>
      <c r="H186" s="157">
        <v>21.632</v>
      </c>
      <c r="I186" s="158"/>
      <c r="L186" s="153"/>
      <c r="M186" s="159"/>
      <c r="N186" s="160"/>
      <c r="O186" s="160"/>
      <c r="P186" s="160"/>
      <c r="Q186" s="160"/>
      <c r="R186" s="160"/>
      <c r="S186" s="160"/>
      <c r="T186" s="161"/>
      <c r="AT186" s="155" t="s">
        <v>144</v>
      </c>
      <c r="AU186" s="155" t="s">
        <v>87</v>
      </c>
      <c r="AV186" s="13" t="s">
        <v>87</v>
      </c>
      <c r="AW186" s="13" t="s">
        <v>32</v>
      </c>
      <c r="AX186" s="13" t="s">
        <v>85</v>
      </c>
      <c r="AY186" s="155" t="s">
        <v>136</v>
      </c>
    </row>
    <row r="187" spans="1:65" s="2" customFormat="1" ht="19.9" customHeight="1">
      <c r="A187" s="30"/>
      <c r="B187" s="138"/>
      <c r="C187" s="139" t="s">
        <v>7</v>
      </c>
      <c r="D187" s="139" t="s">
        <v>138</v>
      </c>
      <c r="E187" s="140" t="s">
        <v>241</v>
      </c>
      <c r="F187" s="141" t="s">
        <v>242</v>
      </c>
      <c r="G187" s="142" t="s">
        <v>141</v>
      </c>
      <c r="H187" s="143">
        <v>21.632</v>
      </c>
      <c r="I187" s="144"/>
      <c r="J187" s="145">
        <f>ROUND(I187*H187,2)</f>
        <v>0</v>
      </c>
      <c r="K187" s="146"/>
      <c r="L187" s="31"/>
      <c r="M187" s="147" t="s">
        <v>1</v>
      </c>
      <c r="N187" s="148" t="s">
        <v>42</v>
      </c>
      <c r="O187" s="56"/>
      <c r="P187" s="149">
        <f>O187*H187</f>
        <v>0</v>
      </c>
      <c r="Q187" s="149">
        <v>0.10362</v>
      </c>
      <c r="R187" s="149">
        <f>Q187*H187</f>
        <v>2.24150784</v>
      </c>
      <c r="S187" s="149">
        <v>0</v>
      </c>
      <c r="T187" s="15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1" t="s">
        <v>142</v>
      </c>
      <c r="AT187" s="151" t="s">
        <v>138</v>
      </c>
      <c r="AU187" s="151" t="s">
        <v>87</v>
      </c>
      <c r="AY187" s="15" t="s">
        <v>136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5" t="s">
        <v>85</v>
      </c>
      <c r="BK187" s="152">
        <f>ROUND(I187*H187,2)</f>
        <v>0</v>
      </c>
      <c r="BL187" s="15" t="s">
        <v>142</v>
      </c>
      <c r="BM187" s="151" t="s">
        <v>243</v>
      </c>
    </row>
    <row r="188" spans="2:51" s="13" customFormat="1" ht="12">
      <c r="B188" s="153"/>
      <c r="D188" s="154" t="s">
        <v>144</v>
      </c>
      <c r="E188" s="155" t="s">
        <v>1</v>
      </c>
      <c r="F188" s="156" t="s">
        <v>145</v>
      </c>
      <c r="H188" s="157">
        <v>21.632</v>
      </c>
      <c r="I188" s="158"/>
      <c r="L188" s="153"/>
      <c r="M188" s="159"/>
      <c r="N188" s="160"/>
      <c r="O188" s="160"/>
      <c r="P188" s="160"/>
      <c r="Q188" s="160"/>
      <c r="R188" s="160"/>
      <c r="S188" s="160"/>
      <c r="T188" s="161"/>
      <c r="AT188" s="155" t="s">
        <v>144</v>
      </c>
      <c r="AU188" s="155" t="s">
        <v>87</v>
      </c>
      <c r="AV188" s="13" t="s">
        <v>87</v>
      </c>
      <c r="AW188" s="13" t="s">
        <v>32</v>
      </c>
      <c r="AX188" s="13" t="s">
        <v>85</v>
      </c>
      <c r="AY188" s="155" t="s">
        <v>136</v>
      </c>
    </row>
    <row r="189" spans="2:63" s="12" customFormat="1" ht="22.9" customHeight="1">
      <c r="B189" s="125"/>
      <c r="D189" s="126" t="s">
        <v>76</v>
      </c>
      <c r="E189" s="136" t="s">
        <v>164</v>
      </c>
      <c r="F189" s="136" t="s">
        <v>244</v>
      </c>
      <c r="I189" s="128"/>
      <c r="J189" s="137">
        <f>BK189</f>
        <v>0</v>
      </c>
      <c r="L189" s="125"/>
      <c r="M189" s="130"/>
      <c r="N189" s="131"/>
      <c r="O189" s="131"/>
      <c r="P189" s="132">
        <f>SUM(P190:P207)</f>
        <v>0</v>
      </c>
      <c r="Q189" s="131"/>
      <c r="R189" s="132">
        <f>SUM(R190:R207)</f>
        <v>36.244516790000006</v>
      </c>
      <c r="S189" s="131"/>
      <c r="T189" s="133">
        <f>SUM(T190:T207)</f>
        <v>0</v>
      </c>
      <c r="AR189" s="126" t="s">
        <v>85</v>
      </c>
      <c r="AT189" s="134" t="s">
        <v>76</v>
      </c>
      <c r="AU189" s="134" t="s">
        <v>85</v>
      </c>
      <c r="AY189" s="126" t="s">
        <v>136</v>
      </c>
      <c r="BK189" s="135">
        <f>SUM(BK190:BK207)</f>
        <v>0</v>
      </c>
    </row>
    <row r="190" spans="1:65" s="2" customFormat="1" ht="14.45" customHeight="1">
      <c r="A190" s="30"/>
      <c r="B190" s="138"/>
      <c r="C190" s="139" t="s">
        <v>245</v>
      </c>
      <c r="D190" s="139" t="s">
        <v>138</v>
      </c>
      <c r="E190" s="140" t="s">
        <v>246</v>
      </c>
      <c r="F190" s="141" t="s">
        <v>247</v>
      </c>
      <c r="G190" s="142" t="s">
        <v>141</v>
      </c>
      <c r="H190" s="143">
        <v>3.6</v>
      </c>
      <c r="I190" s="144"/>
      <c r="J190" s="145">
        <f>ROUND(I190*H190,2)</f>
        <v>0</v>
      </c>
      <c r="K190" s="146"/>
      <c r="L190" s="31"/>
      <c r="M190" s="147" t="s">
        <v>1</v>
      </c>
      <c r="N190" s="148" t="s">
        <v>42</v>
      </c>
      <c r="O190" s="56"/>
      <c r="P190" s="149">
        <f>O190*H190</f>
        <v>0</v>
      </c>
      <c r="Q190" s="149">
        <v>0.03273</v>
      </c>
      <c r="R190" s="149">
        <f>Q190*H190</f>
        <v>0.11782800000000002</v>
      </c>
      <c r="S190" s="149">
        <v>0</v>
      </c>
      <c r="T190" s="15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142</v>
      </c>
      <c r="AT190" s="151" t="s">
        <v>138</v>
      </c>
      <c r="AU190" s="151" t="s">
        <v>87</v>
      </c>
      <c r="AY190" s="15" t="s">
        <v>136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5" t="s">
        <v>85</v>
      </c>
      <c r="BK190" s="152">
        <f>ROUND(I190*H190,2)</f>
        <v>0</v>
      </c>
      <c r="BL190" s="15" t="s">
        <v>142</v>
      </c>
      <c r="BM190" s="151" t="s">
        <v>248</v>
      </c>
    </row>
    <row r="191" spans="2:51" s="13" customFormat="1" ht="12">
      <c r="B191" s="153"/>
      <c r="D191" s="154" t="s">
        <v>144</v>
      </c>
      <c r="E191" s="155" t="s">
        <v>1</v>
      </c>
      <c r="F191" s="156" t="s">
        <v>249</v>
      </c>
      <c r="H191" s="157">
        <v>3.6</v>
      </c>
      <c r="I191" s="158"/>
      <c r="L191" s="153"/>
      <c r="M191" s="159"/>
      <c r="N191" s="160"/>
      <c r="O191" s="160"/>
      <c r="P191" s="160"/>
      <c r="Q191" s="160"/>
      <c r="R191" s="160"/>
      <c r="S191" s="160"/>
      <c r="T191" s="161"/>
      <c r="AT191" s="155" t="s">
        <v>144</v>
      </c>
      <c r="AU191" s="155" t="s">
        <v>87</v>
      </c>
      <c r="AV191" s="13" t="s">
        <v>87</v>
      </c>
      <c r="AW191" s="13" t="s">
        <v>32</v>
      </c>
      <c r="AX191" s="13" t="s">
        <v>85</v>
      </c>
      <c r="AY191" s="155" t="s">
        <v>136</v>
      </c>
    </row>
    <row r="192" spans="1:65" s="2" customFormat="1" ht="19.9" customHeight="1">
      <c r="A192" s="30"/>
      <c r="B192" s="138"/>
      <c r="C192" s="139" t="s">
        <v>250</v>
      </c>
      <c r="D192" s="139" t="s">
        <v>138</v>
      </c>
      <c r="E192" s="140" t="s">
        <v>251</v>
      </c>
      <c r="F192" s="141" t="s">
        <v>252</v>
      </c>
      <c r="G192" s="142" t="s">
        <v>141</v>
      </c>
      <c r="H192" s="143">
        <v>105.45</v>
      </c>
      <c r="I192" s="144"/>
      <c r="J192" s="145">
        <f>ROUND(I192*H192,2)</f>
        <v>0</v>
      </c>
      <c r="K192" s="146"/>
      <c r="L192" s="31"/>
      <c r="M192" s="147" t="s">
        <v>1</v>
      </c>
      <c r="N192" s="148" t="s">
        <v>42</v>
      </c>
      <c r="O192" s="56"/>
      <c r="P192" s="149">
        <f>O192*H192</f>
        <v>0</v>
      </c>
      <c r="Q192" s="149">
        <v>0.0425</v>
      </c>
      <c r="R192" s="149">
        <f>Q192*H192</f>
        <v>4.481625</v>
      </c>
      <c r="S192" s="149">
        <v>0</v>
      </c>
      <c r="T192" s="15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142</v>
      </c>
      <c r="AT192" s="151" t="s">
        <v>138</v>
      </c>
      <c r="AU192" s="151" t="s">
        <v>87</v>
      </c>
      <c r="AY192" s="15" t="s">
        <v>136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5" t="s">
        <v>85</v>
      </c>
      <c r="BK192" s="152">
        <f>ROUND(I192*H192,2)</f>
        <v>0</v>
      </c>
      <c r="BL192" s="15" t="s">
        <v>142</v>
      </c>
      <c r="BM192" s="151" t="s">
        <v>253</v>
      </c>
    </row>
    <row r="193" spans="2:51" s="13" customFormat="1" ht="22.5">
      <c r="B193" s="153"/>
      <c r="D193" s="154" t="s">
        <v>144</v>
      </c>
      <c r="E193" s="155" t="s">
        <v>1</v>
      </c>
      <c r="F193" s="156" t="s">
        <v>254</v>
      </c>
      <c r="H193" s="157">
        <v>105.45</v>
      </c>
      <c r="I193" s="158"/>
      <c r="L193" s="153"/>
      <c r="M193" s="159"/>
      <c r="N193" s="160"/>
      <c r="O193" s="160"/>
      <c r="P193" s="160"/>
      <c r="Q193" s="160"/>
      <c r="R193" s="160"/>
      <c r="S193" s="160"/>
      <c r="T193" s="161"/>
      <c r="AT193" s="155" t="s">
        <v>144</v>
      </c>
      <c r="AU193" s="155" t="s">
        <v>87</v>
      </c>
      <c r="AV193" s="13" t="s">
        <v>87</v>
      </c>
      <c r="AW193" s="13" t="s">
        <v>32</v>
      </c>
      <c r="AX193" s="13" t="s">
        <v>85</v>
      </c>
      <c r="AY193" s="155" t="s">
        <v>136</v>
      </c>
    </row>
    <row r="194" spans="1:65" s="2" customFormat="1" ht="19.9" customHeight="1">
      <c r="A194" s="30"/>
      <c r="B194" s="138"/>
      <c r="C194" s="139" t="s">
        <v>255</v>
      </c>
      <c r="D194" s="139" t="s">
        <v>138</v>
      </c>
      <c r="E194" s="140" t="s">
        <v>256</v>
      </c>
      <c r="F194" s="141" t="s">
        <v>257</v>
      </c>
      <c r="G194" s="142" t="s">
        <v>141</v>
      </c>
      <c r="H194" s="143">
        <v>9.15</v>
      </c>
      <c r="I194" s="144"/>
      <c r="J194" s="145">
        <f>ROUND(I194*H194,2)</f>
        <v>0</v>
      </c>
      <c r="K194" s="146"/>
      <c r="L194" s="31"/>
      <c r="M194" s="147" t="s">
        <v>1</v>
      </c>
      <c r="N194" s="148" t="s">
        <v>42</v>
      </c>
      <c r="O194" s="56"/>
      <c r="P194" s="149">
        <f>O194*H194</f>
        <v>0</v>
      </c>
      <c r="Q194" s="149">
        <v>0.02048</v>
      </c>
      <c r="R194" s="149">
        <f>Q194*H194</f>
        <v>0.18739200000000003</v>
      </c>
      <c r="S194" s="149">
        <v>0</v>
      </c>
      <c r="T194" s="15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142</v>
      </c>
      <c r="AT194" s="151" t="s">
        <v>138</v>
      </c>
      <c r="AU194" s="151" t="s">
        <v>87</v>
      </c>
      <c r="AY194" s="15" t="s">
        <v>136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5" t="s">
        <v>85</v>
      </c>
      <c r="BK194" s="152">
        <f>ROUND(I194*H194,2)</f>
        <v>0</v>
      </c>
      <c r="BL194" s="15" t="s">
        <v>142</v>
      </c>
      <c r="BM194" s="151" t="s">
        <v>258</v>
      </c>
    </row>
    <row r="195" spans="2:51" s="13" customFormat="1" ht="12">
      <c r="B195" s="153"/>
      <c r="D195" s="154" t="s">
        <v>144</v>
      </c>
      <c r="E195" s="155" t="s">
        <v>1</v>
      </c>
      <c r="F195" s="156" t="s">
        <v>259</v>
      </c>
      <c r="H195" s="157">
        <v>9.15</v>
      </c>
      <c r="I195" s="158"/>
      <c r="L195" s="153"/>
      <c r="M195" s="159"/>
      <c r="N195" s="160"/>
      <c r="O195" s="160"/>
      <c r="P195" s="160"/>
      <c r="Q195" s="160"/>
      <c r="R195" s="160"/>
      <c r="S195" s="160"/>
      <c r="T195" s="161"/>
      <c r="AT195" s="155" t="s">
        <v>144</v>
      </c>
      <c r="AU195" s="155" t="s">
        <v>87</v>
      </c>
      <c r="AV195" s="13" t="s">
        <v>87</v>
      </c>
      <c r="AW195" s="13" t="s">
        <v>32</v>
      </c>
      <c r="AX195" s="13" t="s">
        <v>85</v>
      </c>
      <c r="AY195" s="155" t="s">
        <v>136</v>
      </c>
    </row>
    <row r="196" spans="1:65" s="2" customFormat="1" ht="19.9" customHeight="1">
      <c r="A196" s="30"/>
      <c r="B196" s="138"/>
      <c r="C196" s="139" t="s">
        <v>260</v>
      </c>
      <c r="D196" s="139" t="s">
        <v>138</v>
      </c>
      <c r="E196" s="140" t="s">
        <v>261</v>
      </c>
      <c r="F196" s="141" t="s">
        <v>262</v>
      </c>
      <c r="G196" s="142" t="s">
        <v>141</v>
      </c>
      <c r="H196" s="143">
        <v>9.15</v>
      </c>
      <c r="I196" s="144"/>
      <c r="J196" s="145">
        <f>ROUND(I196*H196,2)</f>
        <v>0</v>
      </c>
      <c r="K196" s="146"/>
      <c r="L196" s="31"/>
      <c r="M196" s="147" t="s">
        <v>1</v>
      </c>
      <c r="N196" s="148" t="s">
        <v>42</v>
      </c>
      <c r="O196" s="56"/>
      <c r="P196" s="149">
        <f>O196*H196</f>
        <v>0</v>
      </c>
      <c r="Q196" s="149">
        <v>0.04218</v>
      </c>
      <c r="R196" s="149">
        <f>Q196*H196</f>
        <v>0.38594700000000004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142</v>
      </c>
      <c r="AT196" s="151" t="s">
        <v>138</v>
      </c>
      <c r="AU196" s="151" t="s">
        <v>87</v>
      </c>
      <c r="AY196" s="15" t="s">
        <v>136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5" t="s">
        <v>85</v>
      </c>
      <c r="BK196" s="152">
        <f>ROUND(I196*H196,2)</f>
        <v>0</v>
      </c>
      <c r="BL196" s="15" t="s">
        <v>142</v>
      </c>
      <c r="BM196" s="151" t="s">
        <v>263</v>
      </c>
    </row>
    <row r="197" spans="2:51" s="13" customFormat="1" ht="12">
      <c r="B197" s="153"/>
      <c r="D197" s="154" t="s">
        <v>144</v>
      </c>
      <c r="E197" s="155" t="s">
        <v>1</v>
      </c>
      <c r="F197" s="156" t="s">
        <v>259</v>
      </c>
      <c r="H197" s="157">
        <v>9.15</v>
      </c>
      <c r="I197" s="158"/>
      <c r="L197" s="153"/>
      <c r="M197" s="159"/>
      <c r="N197" s="160"/>
      <c r="O197" s="160"/>
      <c r="P197" s="160"/>
      <c r="Q197" s="160"/>
      <c r="R197" s="160"/>
      <c r="S197" s="160"/>
      <c r="T197" s="161"/>
      <c r="AT197" s="155" t="s">
        <v>144</v>
      </c>
      <c r="AU197" s="155" t="s">
        <v>87</v>
      </c>
      <c r="AV197" s="13" t="s">
        <v>87</v>
      </c>
      <c r="AW197" s="13" t="s">
        <v>32</v>
      </c>
      <c r="AX197" s="13" t="s">
        <v>85</v>
      </c>
      <c r="AY197" s="155" t="s">
        <v>136</v>
      </c>
    </row>
    <row r="198" spans="1:65" s="2" customFormat="1" ht="19.9" customHeight="1">
      <c r="A198" s="30"/>
      <c r="B198" s="138"/>
      <c r="C198" s="139" t="s">
        <v>264</v>
      </c>
      <c r="D198" s="139" t="s">
        <v>138</v>
      </c>
      <c r="E198" s="140" t="s">
        <v>265</v>
      </c>
      <c r="F198" s="141" t="s">
        <v>266</v>
      </c>
      <c r="G198" s="142" t="s">
        <v>141</v>
      </c>
      <c r="H198" s="143">
        <v>754.092</v>
      </c>
      <c r="I198" s="144"/>
      <c r="J198" s="145">
        <f>ROUND(I198*H198,2)</f>
        <v>0</v>
      </c>
      <c r="K198" s="146"/>
      <c r="L198" s="31"/>
      <c r="M198" s="147" t="s">
        <v>1</v>
      </c>
      <c r="N198" s="148" t="s">
        <v>42</v>
      </c>
      <c r="O198" s="56"/>
      <c r="P198" s="149">
        <f>O198*H198</f>
        <v>0</v>
      </c>
      <c r="Q198" s="149">
        <v>0.02562</v>
      </c>
      <c r="R198" s="149">
        <f>Q198*H198</f>
        <v>19.31983704</v>
      </c>
      <c r="S198" s="149">
        <v>0</v>
      </c>
      <c r="T198" s="150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1" t="s">
        <v>142</v>
      </c>
      <c r="AT198" s="151" t="s">
        <v>138</v>
      </c>
      <c r="AU198" s="151" t="s">
        <v>87</v>
      </c>
      <c r="AY198" s="15" t="s">
        <v>136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5" t="s">
        <v>85</v>
      </c>
      <c r="BK198" s="152">
        <f>ROUND(I198*H198,2)</f>
        <v>0</v>
      </c>
      <c r="BL198" s="15" t="s">
        <v>142</v>
      </c>
      <c r="BM198" s="151" t="s">
        <v>267</v>
      </c>
    </row>
    <row r="199" spans="2:51" s="13" customFormat="1" ht="12">
      <c r="B199" s="153"/>
      <c r="D199" s="154" t="s">
        <v>144</v>
      </c>
      <c r="E199" s="155" t="s">
        <v>1</v>
      </c>
      <c r="F199" s="156" t="s">
        <v>268</v>
      </c>
      <c r="H199" s="157">
        <v>754.092</v>
      </c>
      <c r="I199" s="158"/>
      <c r="L199" s="153"/>
      <c r="M199" s="159"/>
      <c r="N199" s="160"/>
      <c r="O199" s="160"/>
      <c r="P199" s="160"/>
      <c r="Q199" s="160"/>
      <c r="R199" s="160"/>
      <c r="S199" s="160"/>
      <c r="T199" s="161"/>
      <c r="AT199" s="155" t="s">
        <v>144</v>
      </c>
      <c r="AU199" s="155" t="s">
        <v>87</v>
      </c>
      <c r="AV199" s="13" t="s">
        <v>87</v>
      </c>
      <c r="AW199" s="13" t="s">
        <v>32</v>
      </c>
      <c r="AX199" s="13" t="s">
        <v>85</v>
      </c>
      <c r="AY199" s="155" t="s">
        <v>136</v>
      </c>
    </row>
    <row r="200" spans="1:65" s="2" customFormat="1" ht="14.45" customHeight="1">
      <c r="A200" s="30"/>
      <c r="B200" s="138"/>
      <c r="C200" s="139" t="s">
        <v>269</v>
      </c>
      <c r="D200" s="139" t="s">
        <v>138</v>
      </c>
      <c r="E200" s="140" t="s">
        <v>270</v>
      </c>
      <c r="F200" s="141" t="s">
        <v>271</v>
      </c>
      <c r="G200" s="142" t="s">
        <v>141</v>
      </c>
      <c r="H200" s="143">
        <v>179.2</v>
      </c>
      <c r="I200" s="144"/>
      <c r="J200" s="145">
        <f>ROUND(I200*H200,2)</f>
        <v>0</v>
      </c>
      <c r="K200" s="146"/>
      <c r="L200" s="31"/>
      <c r="M200" s="147" t="s">
        <v>1</v>
      </c>
      <c r="N200" s="148" t="s">
        <v>42</v>
      </c>
      <c r="O200" s="56"/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1" t="s">
        <v>142</v>
      </c>
      <c r="AT200" s="151" t="s">
        <v>138</v>
      </c>
      <c r="AU200" s="151" t="s">
        <v>87</v>
      </c>
      <c r="AY200" s="15" t="s">
        <v>136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5" t="s">
        <v>85</v>
      </c>
      <c r="BK200" s="152">
        <f>ROUND(I200*H200,2)</f>
        <v>0</v>
      </c>
      <c r="BL200" s="15" t="s">
        <v>142</v>
      </c>
      <c r="BM200" s="151" t="s">
        <v>272</v>
      </c>
    </row>
    <row r="201" spans="2:51" s="13" customFormat="1" ht="12">
      <c r="B201" s="153"/>
      <c r="D201" s="154" t="s">
        <v>144</v>
      </c>
      <c r="E201" s="155" t="s">
        <v>1</v>
      </c>
      <c r="F201" s="156" t="s">
        <v>273</v>
      </c>
      <c r="H201" s="157">
        <v>179.2</v>
      </c>
      <c r="I201" s="158"/>
      <c r="L201" s="153"/>
      <c r="M201" s="159"/>
      <c r="N201" s="160"/>
      <c r="O201" s="160"/>
      <c r="P201" s="160"/>
      <c r="Q201" s="160"/>
      <c r="R201" s="160"/>
      <c r="S201" s="160"/>
      <c r="T201" s="161"/>
      <c r="AT201" s="155" t="s">
        <v>144</v>
      </c>
      <c r="AU201" s="155" t="s">
        <v>87</v>
      </c>
      <c r="AV201" s="13" t="s">
        <v>87</v>
      </c>
      <c r="AW201" s="13" t="s">
        <v>32</v>
      </c>
      <c r="AX201" s="13" t="s">
        <v>85</v>
      </c>
      <c r="AY201" s="155" t="s">
        <v>136</v>
      </c>
    </row>
    <row r="202" spans="1:65" s="2" customFormat="1" ht="19.9" customHeight="1">
      <c r="A202" s="30"/>
      <c r="B202" s="138"/>
      <c r="C202" s="139" t="s">
        <v>274</v>
      </c>
      <c r="D202" s="139" t="s">
        <v>138</v>
      </c>
      <c r="E202" s="140" t="s">
        <v>275</v>
      </c>
      <c r="F202" s="141" t="s">
        <v>276</v>
      </c>
      <c r="G202" s="142" t="s">
        <v>141</v>
      </c>
      <c r="H202" s="143">
        <v>200</v>
      </c>
      <c r="I202" s="144"/>
      <c r="J202" s="145">
        <f>ROUND(I202*H202,2)</f>
        <v>0</v>
      </c>
      <c r="K202" s="146"/>
      <c r="L202" s="31"/>
      <c r="M202" s="147" t="s">
        <v>1</v>
      </c>
      <c r="N202" s="148" t="s">
        <v>42</v>
      </c>
      <c r="O202" s="56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142</v>
      </c>
      <c r="AT202" s="151" t="s">
        <v>138</v>
      </c>
      <c r="AU202" s="151" t="s">
        <v>87</v>
      </c>
      <c r="AY202" s="15" t="s">
        <v>136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5" t="s">
        <v>85</v>
      </c>
      <c r="BK202" s="152">
        <f>ROUND(I202*H202,2)</f>
        <v>0</v>
      </c>
      <c r="BL202" s="15" t="s">
        <v>142</v>
      </c>
      <c r="BM202" s="151" t="s">
        <v>277</v>
      </c>
    </row>
    <row r="203" spans="1:65" s="2" customFormat="1" ht="19.9" customHeight="1">
      <c r="A203" s="30"/>
      <c r="B203" s="138"/>
      <c r="C203" s="139" t="s">
        <v>278</v>
      </c>
      <c r="D203" s="139" t="s">
        <v>138</v>
      </c>
      <c r="E203" s="140" t="s">
        <v>279</v>
      </c>
      <c r="F203" s="141" t="s">
        <v>280</v>
      </c>
      <c r="G203" s="142" t="s">
        <v>152</v>
      </c>
      <c r="H203" s="143">
        <v>4.646</v>
      </c>
      <c r="I203" s="144"/>
      <c r="J203" s="145">
        <f>ROUND(I203*H203,2)</f>
        <v>0</v>
      </c>
      <c r="K203" s="146"/>
      <c r="L203" s="31"/>
      <c r="M203" s="147" t="s">
        <v>1</v>
      </c>
      <c r="N203" s="148" t="s">
        <v>42</v>
      </c>
      <c r="O203" s="56"/>
      <c r="P203" s="149">
        <f>O203*H203</f>
        <v>0</v>
      </c>
      <c r="Q203" s="149">
        <v>2.45329</v>
      </c>
      <c r="R203" s="149">
        <f>Q203*H203</f>
        <v>11.39798534</v>
      </c>
      <c r="S203" s="149">
        <v>0</v>
      </c>
      <c r="T203" s="150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1" t="s">
        <v>142</v>
      </c>
      <c r="AT203" s="151" t="s">
        <v>138</v>
      </c>
      <c r="AU203" s="151" t="s">
        <v>87</v>
      </c>
      <c r="AY203" s="15" t="s">
        <v>136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5" t="s">
        <v>85</v>
      </c>
      <c r="BK203" s="152">
        <f>ROUND(I203*H203,2)</f>
        <v>0</v>
      </c>
      <c r="BL203" s="15" t="s">
        <v>142</v>
      </c>
      <c r="BM203" s="151" t="s">
        <v>281</v>
      </c>
    </row>
    <row r="204" spans="2:51" s="13" customFormat="1" ht="12">
      <c r="B204" s="153"/>
      <c r="D204" s="154" t="s">
        <v>144</v>
      </c>
      <c r="E204" s="155" t="s">
        <v>1</v>
      </c>
      <c r="F204" s="156" t="s">
        <v>282</v>
      </c>
      <c r="H204" s="157">
        <v>4.646</v>
      </c>
      <c r="I204" s="158"/>
      <c r="L204" s="153"/>
      <c r="M204" s="159"/>
      <c r="N204" s="160"/>
      <c r="O204" s="160"/>
      <c r="P204" s="160"/>
      <c r="Q204" s="160"/>
      <c r="R204" s="160"/>
      <c r="S204" s="160"/>
      <c r="T204" s="161"/>
      <c r="AT204" s="155" t="s">
        <v>144</v>
      </c>
      <c r="AU204" s="155" t="s">
        <v>87</v>
      </c>
      <c r="AV204" s="13" t="s">
        <v>87</v>
      </c>
      <c r="AW204" s="13" t="s">
        <v>32</v>
      </c>
      <c r="AX204" s="13" t="s">
        <v>85</v>
      </c>
      <c r="AY204" s="155" t="s">
        <v>136</v>
      </c>
    </row>
    <row r="205" spans="1:65" s="2" customFormat="1" ht="14.45" customHeight="1">
      <c r="A205" s="30"/>
      <c r="B205" s="138"/>
      <c r="C205" s="139" t="s">
        <v>283</v>
      </c>
      <c r="D205" s="139" t="s">
        <v>138</v>
      </c>
      <c r="E205" s="140" t="s">
        <v>284</v>
      </c>
      <c r="F205" s="141" t="s">
        <v>285</v>
      </c>
      <c r="G205" s="142" t="s">
        <v>179</v>
      </c>
      <c r="H205" s="143">
        <v>0.333</v>
      </c>
      <c r="I205" s="144"/>
      <c r="J205" s="145">
        <f>ROUND(I205*H205,2)</f>
        <v>0</v>
      </c>
      <c r="K205" s="146"/>
      <c r="L205" s="31"/>
      <c r="M205" s="147" t="s">
        <v>1</v>
      </c>
      <c r="N205" s="148" t="s">
        <v>42</v>
      </c>
      <c r="O205" s="56"/>
      <c r="P205" s="149">
        <f>O205*H205</f>
        <v>0</v>
      </c>
      <c r="Q205" s="149">
        <v>1.06277</v>
      </c>
      <c r="R205" s="149">
        <f>Q205*H205</f>
        <v>0.35390241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142</v>
      </c>
      <c r="AT205" s="151" t="s">
        <v>138</v>
      </c>
      <c r="AU205" s="151" t="s">
        <v>87</v>
      </c>
      <c r="AY205" s="15" t="s">
        <v>136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5" t="s">
        <v>85</v>
      </c>
      <c r="BK205" s="152">
        <f>ROUND(I205*H205,2)</f>
        <v>0</v>
      </c>
      <c r="BL205" s="15" t="s">
        <v>142</v>
      </c>
      <c r="BM205" s="151" t="s">
        <v>286</v>
      </c>
    </row>
    <row r="206" spans="2:51" s="13" customFormat="1" ht="12">
      <c r="B206" s="153"/>
      <c r="D206" s="154" t="s">
        <v>144</v>
      </c>
      <c r="E206" s="155" t="s">
        <v>1</v>
      </c>
      <c r="F206" s="156" t="s">
        <v>287</v>
      </c>
      <c r="H206" s="157">
        <v>0.317</v>
      </c>
      <c r="I206" s="158"/>
      <c r="L206" s="153"/>
      <c r="M206" s="159"/>
      <c r="N206" s="160"/>
      <c r="O206" s="160"/>
      <c r="P206" s="160"/>
      <c r="Q206" s="160"/>
      <c r="R206" s="160"/>
      <c r="S206" s="160"/>
      <c r="T206" s="161"/>
      <c r="AT206" s="155" t="s">
        <v>144</v>
      </c>
      <c r="AU206" s="155" t="s">
        <v>87</v>
      </c>
      <c r="AV206" s="13" t="s">
        <v>87</v>
      </c>
      <c r="AW206" s="13" t="s">
        <v>32</v>
      </c>
      <c r="AX206" s="13" t="s">
        <v>85</v>
      </c>
      <c r="AY206" s="155" t="s">
        <v>136</v>
      </c>
    </row>
    <row r="207" spans="2:51" s="13" customFormat="1" ht="12">
      <c r="B207" s="153"/>
      <c r="D207" s="154" t="s">
        <v>144</v>
      </c>
      <c r="F207" s="156" t="s">
        <v>288</v>
      </c>
      <c r="H207" s="157">
        <v>0.333</v>
      </c>
      <c r="I207" s="158"/>
      <c r="L207" s="153"/>
      <c r="M207" s="159"/>
      <c r="N207" s="160"/>
      <c r="O207" s="160"/>
      <c r="P207" s="160"/>
      <c r="Q207" s="160"/>
      <c r="R207" s="160"/>
      <c r="S207" s="160"/>
      <c r="T207" s="161"/>
      <c r="AT207" s="155" t="s">
        <v>144</v>
      </c>
      <c r="AU207" s="155" t="s">
        <v>87</v>
      </c>
      <c r="AV207" s="13" t="s">
        <v>87</v>
      </c>
      <c r="AW207" s="13" t="s">
        <v>3</v>
      </c>
      <c r="AX207" s="13" t="s">
        <v>85</v>
      </c>
      <c r="AY207" s="155" t="s">
        <v>136</v>
      </c>
    </row>
    <row r="208" spans="2:63" s="12" customFormat="1" ht="22.9" customHeight="1">
      <c r="B208" s="125"/>
      <c r="D208" s="126" t="s">
        <v>76</v>
      </c>
      <c r="E208" s="136" t="s">
        <v>182</v>
      </c>
      <c r="F208" s="136" t="s">
        <v>289</v>
      </c>
      <c r="I208" s="128"/>
      <c r="J208" s="137">
        <f>BK208</f>
        <v>0</v>
      </c>
      <c r="L208" s="125"/>
      <c r="M208" s="130"/>
      <c r="N208" s="131"/>
      <c r="O208" s="131"/>
      <c r="P208" s="132">
        <f>SUM(P209:P265)</f>
        <v>0</v>
      </c>
      <c r="Q208" s="131"/>
      <c r="R208" s="132">
        <f>SUM(R209:R265)</f>
        <v>3.12752725</v>
      </c>
      <c r="S208" s="131"/>
      <c r="T208" s="133">
        <f>SUM(T209:T265)</f>
        <v>45.864695</v>
      </c>
      <c r="AR208" s="126" t="s">
        <v>85</v>
      </c>
      <c r="AT208" s="134" t="s">
        <v>76</v>
      </c>
      <c r="AU208" s="134" t="s">
        <v>85</v>
      </c>
      <c r="AY208" s="126" t="s">
        <v>136</v>
      </c>
      <c r="BK208" s="135">
        <f>SUM(BK209:BK265)</f>
        <v>0</v>
      </c>
    </row>
    <row r="209" spans="1:65" s="2" customFormat="1" ht="19.9" customHeight="1">
      <c r="A209" s="30"/>
      <c r="B209" s="138"/>
      <c r="C209" s="139" t="s">
        <v>290</v>
      </c>
      <c r="D209" s="139" t="s">
        <v>138</v>
      </c>
      <c r="E209" s="140" t="s">
        <v>291</v>
      </c>
      <c r="F209" s="141" t="s">
        <v>292</v>
      </c>
      <c r="G209" s="142" t="s">
        <v>190</v>
      </c>
      <c r="H209" s="143">
        <v>2</v>
      </c>
      <c r="I209" s="144"/>
      <c r="J209" s="145">
        <f>ROUND(I209*H209,2)</f>
        <v>0</v>
      </c>
      <c r="K209" s="146"/>
      <c r="L209" s="31"/>
      <c r="M209" s="147" t="s">
        <v>1</v>
      </c>
      <c r="N209" s="148" t="s">
        <v>42</v>
      </c>
      <c r="O209" s="56"/>
      <c r="P209" s="149">
        <f>O209*H209</f>
        <v>0</v>
      </c>
      <c r="Q209" s="149">
        <v>0.29221</v>
      </c>
      <c r="R209" s="149">
        <f>Q209*H209</f>
        <v>0.58442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142</v>
      </c>
      <c r="AT209" s="151" t="s">
        <v>138</v>
      </c>
      <c r="AU209" s="151" t="s">
        <v>87</v>
      </c>
      <c r="AY209" s="15" t="s">
        <v>136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5" t="s">
        <v>85</v>
      </c>
      <c r="BK209" s="152">
        <f>ROUND(I209*H209,2)</f>
        <v>0</v>
      </c>
      <c r="BL209" s="15" t="s">
        <v>142</v>
      </c>
      <c r="BM209" s="151" t="s">
        <v>293</v>
      </c>
    </row>
    <row r="210" spans="1:65" s="2" customFormat="1" ht="19.9" customHeight="1">
      <c r="A210" s="30"/>
      <c r="B210" s="138"/>
      <c r="C210" s="139" t="s">
        <v>294</v>
      </c>
      <c r="D210" s="139" t="s">
        <v>138</v>
      </c>
      <c r="E210" s="140" t="s">
        <v>295</v>
      </c>
      <c r="F210" s="141" t="s">
        <v>296</v>
      </c>
      <c r="G210" s="142" t="s">
        <v>141</v>
      </c>
      <c r="H210" s="143">
        <v>522</v>
      </c>
      <c r="I210" s="144"/>
      <c r="J210" s="145">
        <f>ROUND(I210*H210,2)</f>
        <v>0</v>
      </c>
      <c r="K210" s="146"/>
      <c r="L210" s="31"/>
      <c r="M210" s="147" t="s">
        <v>1</v>
      </c>
      <c r="N210" s="148" t="s">
        <v>42</v>
      </c>
      <c r="O210" s="56"/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1" t="s">
        <v>142</v>
      </c>
      <c r="AT210" s="151" t="s">
        <v>138</v>
      </c>
      <c r="AU210" s="151" t="s">
        <v>87</v>
      </c>
      <c r="AY210" s="15" t="s">
        <v>136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5" t="s">
        <v>85</v>
      </c>
      <c r="BK210" s="152">
        <f>ROUND(I210*H210,2)</f>
        <v>0</v>
      </c>
      <c r="BL210" s="15" t="s">
        <v>142</v>
      </c>
      <c r="BM210" s="151" t="s">
        <v>297</v>
      </c>
    </row>
    <row r="211" spans="2:51" s="13" customFormat="1" ht="12">
      <c r="B211" s="153"/>
      <c r="D211" s="154" t="s">
        <v>144</v>
      </c>
      <c r="E211" s="155" t="s">
        <v>1</v>
      </c>
      <c r="F211" s="156" t="s">
        <v>298</v>
      </c>
      <c r="H211" s="157">
        <v>522</v>
      </c>
      <c r="I211" s="158"/>
      <c r="L211" s="153"/>
      <c r="M211" s="159"/>
      <c r="N211" s="160"/>
      <c r="O211" s="160"/>
      <c r="P211" s="160"/>
      <c r="Q211" s="160"/>
      <c r="R211" s="160"/>
      <c r="S211" s="160"/>
      <c r="T211" s="161"/>
      <c r="AT211" s="155" t="s">
        <v>144</v>
      </c>
      <c r="AU211" s="155" t="s">
        <v>87</v>
      </c>
      <c r="AV211" s="13" t="s">
        <v>87</v>
      </c>
      <c r="AW211" s="13" t="s">
        <v>32</v>
      </c>
      <c r="AX211" s="13" t="s">
        <v>85</v>
      </c>
      <c r="AY211" s="155" t="s">
        <v>136</v>
      </c>
    </row>
    <row r="212" spans="1:65" s="2" customFormat="1" ht="30" customHeight="1">
      <c r="A212" s="30"/>
      <c r="B212" s="138"/>
      <c r="C212" s="139" t="s">
        <v>299</v>
      </c>
      <c r="D212" s="139" t="s">
        <v>138</v>
      </c>
      <c r="E212" s="140" t="s">
        <v>300</v>
      </c>
      <c r="F212" s="141" t="s">
        <v>301</v>
      </c>
      <c r="G212" s="142" t="s">
        <v>141</v>
      </c>
      <c r="H212" s="143">
        <v>37062</v>
      </c>
      <c r="I212" s="144"/>
      <c r="J212" s="145">
        <f>ROUND(I212*H212,2)</f>
        <v>0</v>
      </c>
      <c r="K212" s="146"/>
      <c r="L212" s="31"/>
      <c r="M212" s="147" t="s">
        <v>1</v>
      </c>
      <c r="N212" s="148" t="s">
        <v>42</v>
      </c>
      <c r="O212" s="56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142</v>
      </c>
      <c r="AT212" s="151" t="s">
        <v>138</v>
      </c>
      <c r="AU212" s="151" t="s">
        <v>87</v>
      </c>
      <c r="AY212" s="15" t="s">
        <v>136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5" t="s">
        <v>85</v>
      </c>
      <c r="BK212" s="152">
        <f>ROUND(I212*H212,2)</f>
        <v>0</v>
      </c>
      <c r="BL212" s="15" t="s">
        <v>142</v>
      </c>
      <c r="BM212" s="151" t="s">
        <v>302</v>
      </c>
    </row>
    <row r="213" spans="2:51" s="13" customFormat="1" ht="12">
      <c r="B213" s="153"/>
      <c r="D213" s="154" t="s">
        <v>144</v>
      </c>
      <c r="F213" s="156" t="s">
        <v>303</v>
      </c>
      <c r="H213" s="157">
        <v>37062</v>
      </c>
      <c r="I213" s="158"/>
      <c r="L213" s="153"/>
      <c r="M213" s="159"/>
      <c r="N213" s="160"/>
      <c r="O213" s="160"/>
      <c r="P213" s="160"/>
      <c r="Q213" s="160"/>
      <c r="R213" s="160"/>
      <c r="S213" s="160"/>
      <c r="T213" s="161"/>
      <c r="AT213" s="155" t="s">
        <v>144</v>
      </c>
      <c r="AU213" s="155" t="s">
        <v>87</v>
      </c>
      <c r="AV213" s="13" t="s">
        <v>87</v>
      </c>
      <c r="AW213" s="13" t="s">
        <v>3</v>
      </c>
      <c r="AX213" s="13" t="s">
        <v>85</v>
      </c>
      <c r="AY213" s="155" t="s">
        <v>136</v>
      </c>
    </row>
    <row r="214" spans="1:65" s="2" customFormat="1" ht="19.9" customHeight="1">
      <c r="A214" s="30"/>
      <c r="B214" s="138"/>
      <c r="C214" s="139" t="s">
        <v>304</v>
      </c>
      <c r="D214" s="139" t="s">
        <v>138</v>
      </c>
      <c r="E214" s="140" t="s">
        <v>305</v>
      </c>
      <c r="F214" s="141" t="s">
        <v>306</v>
      </c>
      <c r="G214" s="142" t="s">
        <v>141</v>
      </c>
      <c r="H214" s="143">
        <v>522</v>
      </c>
      <c r="I214" s="144"/>
      <c r="J214" s="145">
        <f>ROUND(I214*H214,2)</f>
        <v>0</v>
      </c>
      <c r="K214" s="146"/>
      <c r="L214" s="31"/>
      <c r="M214" s="147" t="s">
        <v>1</v>
      </c>
      <c r="N214" s="148" t="s">
        <v>42</v>
      </c>
      <c r="O214" s="56"/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142</v>
      </c>
      <c r="AT214" s="151" t="s">
        <v>138</v>
      </c>
      <c r="AU214" s="151" t="s">
        <v>87</v>
      </c>
      <c r="AY214" s="15" t="s">
        <v>136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5" t="s">
        <v>85</v>
      </c>
      <c r="BK214" s="152">
        <f>ROUND(I214*H214,2)</f>
        <v>0</v>
      </c>
      <c r="BL214" s="15" t="s">
        <v>142</v>
      </c>
      <c r="BM214" s="151" t="s">
        <v>307</v>
      </c>
    </row>
    <row r="215" spans="1:65" s="2" customFormat="1" ht="19.9" customHeight="1">
      <c r="A215" s="30"/>
      <c r="B215" s="138"/>
      <c r="C215" s="139" t="s">
        <v>308</v>
      </c>
      <c r="D215" s="139" t="s">
        <v>138</v>
      </c>
      <c r="E215" s="140" t="s">
        <v>309</v>
      </c>
      <c r="F215" s="141" t="s">
        <v>310</v>
      </c>
      <c r="G215" s="142" t="s">
        <v>141</v>
      </c>
      <c r="H215" s="143">
        <v>814.6</v>
      </c>
      <c r="I215" s="144"/>
      <c r="J215" s="145">
        <f>ROUND(I215*H215,2)</f>
        <v>0</v>
      </c>
      <c r="K215" s="146"/>
      <c r="L215" s="31"/>
      <c r="M215" s="147" t="s">
        <v>1</v>
      </c>
      <c r="N215" s="148" t="s">
        <v>42</v>
      </c>
      <c r="O215" s="56"/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1" t="s">
        <v>142</v>
      </c>
      <c r="AT215" s="151" t="s">
        <v>138</v>
      </c>
      <c r="AU215" s="151" t="s">
        <v>87</v>
      </c>
      <c r="AY215" s="15" t="s">
        <v>136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5" t="s">
        <v>85</v>
      </c>
      <c r="BK215" s="152">
        <f>ROUND(I215*H215,2)</f>
        <v>0</v>
      </c>
      <c r="BL215" s="15" t="s">
        <v>142</v>
      </c>
      <c r="BM215" s="151" t="s">
        <v>311</v>
      </c>
    </row>
    <row r="216" spans="2:51" s="13" customFormat="1" ht="12">
      <c r="B216" s="153"/>
      <c r="D216" s="154" t="s">
        <v>144</v>
      </c>
      <c r="E216" s="155" t="s">
        <v>1</v>
      </c>
      <c r="F216" s="156" t="s">
        <v>312</v>
      </c>
      <c r="H216" s="157">
        <v>814.6</v>
      </c>
      <c r="I216" s="158"/>
      <c r="L216" s="153"/>
      <c r="M216" s="159"/>
      <c r="N216" s="160"/>
      <c r="O216" s="160"/>
      <c r="P216" s="160"/>
      <c r="Q216" s="160"/>
      <c r="R216" s="160"/>
      <c r="S216" s="160"/>
      <c r="T216" s="161"/>
      <c r="AT216" s="155" t="s">
        <v>144</v>
      </c>
      <c r="AU216" s="155" t="s">
        <v>87</v>
      </c>
      <c r="AV216" s="13" t="s">
        <v>87</v>
      </c>
      <c r="AW216" s="13" t="s">
        <v>32</v>
      </c>
      <c r="AX216" s="13" t="s">
        <v>85</v>
      </c>
      <c r="AY216" s="155" t="s">
        <v>136</v>
      </c>
    </row>
    <row r="217" spans="1:65" s="2" customFormat="1" ht="19.9" customHeight="1">
      <c r="A217" s="30"/>
      <c r="B217" s="138"/>
      <c r="C217" s="139" t="s">
        <v>313</v>
      </c>
      <c r="D217" s="139" t="s">
        <v>138</v>
      </c>
      <c r="E217" s="140" t="s">
        <v>314</v>
      </c>
      <c r="F217" s="141" t="s">
        <v>315</v>
      </c>
      <c r="G217" s="142" t="s">
        <v>141</v>
      </c>
      <c r="H217" s="143">
        <v>57836.6</v>
      </c>
      <c r="I217" s="144"/>
      <c r="J217" s="145">
        <f>ROUND(I217*H217,2)</f>
        <v>0</v>
      </c>
      <c r="K217" s="146"/>
      <c r="L217" s="31"/>
      <c r="M217" s="147" t="s">
        <v>1</v>
      </c>
      <c r="N217" s="148" t="s">
        <v>42</v>
      </c>
      <c r="O217" s="56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1" t="s">
        <v>142</v>
      </c>
      <c r="AT217" s="151" t="s">
        <v>138</v>
      </c>
      <c r="AU217" s="151" t="s">
        <v>87</v>
      </c>
      <c r="AY217" s="15" t="s">
        <v>136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5" t="s">
        <v>85</v>
      </c>
      <c r="BK217" s="152">
        <f>ROUND(I217*H217,2)</f>
        <v>0</v>
      </c>
      <c r="BL217" s="15" t="s">
        <v>142</v>
      </c>
      <c r="BM217" s="151" t="s">
        <v>316</v>
      </c>
    </row>
    <row r="218" spans="2:51" s="13" customFormat="1" ht="12">
      <c r="B218" s="153"/>
      <c r="D218" s="154" t="s">
        <v>144</v>
      </c>
      <c r="F218" s="156" t="s">
        <v>317</v>
      </c>
      <c r="H218" s="157">
        <v>57836.6</v>
      </c>
      <c r="I218" s="158"/>
      <c r="L218" s="153"/>
      <c r="M218" s="159"/>
      <c r="N218" s="160"/>
      <c r="O218" s="160"/>
      <c r="P218" s="160"/>
      <c r="Q218" s="160"/>
      <c r="R218" s="160"/>
      <c r="S218" s="160"/>
      <c r="T218" s="161"/>
      <c r="AT218" s="155" t="s">
        <v>144</v>
      </c>
      <c r="AU218" s="155" t="s">
        <v>87</v>
      </c>
      <c r="AV218" s="13" t="s">
        <v>87</v>
      </c>
      <c r="AW218" s="13" t="s">
        <v>3</v>
      </c>
      <c r="AX218" s="13" t="s">
        <v>85</v>
      </c>
      <c r="AY218" s="155" t="s">
        <v>136</v>
      </c>
    </row>
    <row r="219" spans="1:65" s="2" customFormat="1" ht="19.9" customHeight="1">
      <c r="A219" s="30"/>
      <c r="B219" s="138"/>
      <c r="C219" s="139" t="s">
        <v>318</v>
      </c>
      <c r="D219" s="139" t="s">
        <v>138</v>
      </c>
      <c r="E219" s="140" t="s">
        <v>319</v>
      </c>
      <c r="F219" s="141" t="s">
        <v>320</v>
      </c>
      <c r="G219" s="142" t="s">
        <v>141</v>
      </c>
      <c r="H219" s="143">
        <v>814.6</v>
      </c>
      <c r="I219" s="144"/>
      <c r="J219" s="145">
        <f>ROUND(I219*H219,2)</f>
        <v>0</v>
      </c>
      <c r="K219" s="146"/>
      <c r="L219" s="31"/>
      <c r="M219" s="147" t="s">
        <v>1</v>
      </c>
      <c r="N219" s="148" t="s">
        <v>42</v>
      </c>
      <c r="O219" s="56"/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1" t="s">
        <v>142</v>
      </c>
      <c r="AT219" s="151" t="s">
        <v>138</v>
      </c>
      <c r="AU219" s="151" t="s">
        <v>87</v>
      </c>
      <c r="AY219" s="15" t="s">
        <v>136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5" t="s">
        <v>85</v>
      </c>
      <c r="BK219" s="152">
        <f>ROUND(I219*H219,2)</f>
        <v>0</v>
      </c>
      <c r="BL219" s="15" t="s">
        <v>142</v>
      </c>
      <c r="BM219" s="151" t="s">
        <v>321</v>
      </c>
    </row>
    <row r="220" spans="1:65" s="2" customFormat="1" ht="19.9" customHeight="1">
      <c r="A220" s="30"/>
      <c r="B220" s="138"/>
      <c r="C220" s="139" t="s">
        <v>322</v>
      </c>
      <c r="D220" s="139" t="s">
        <v>138</v>
      </c>
      <c r="E220" s="140" t="s">
        <v>323</v>
      </c>
      <c r="F220" s="141" t="s">
        <v>324</v>
      </c>
      <c r="G220" s="142" t="s">
        <v>152</v>
      </c>
      <c r="H220" s="143">
        <v>1.768</v>
      </c>
      <c r="I220" s="144"/>
      <c r="J220" s="145">
        <f>ROUND(I220*H220,2)</f>
        <v>0</v>
      </c>
      <c r="K220" s="146"/>
      <c r="L220" s="31"/>
      <c r="M220" s="147" t="s">
        <v>1</v>
      </c>
      <c r="N220" s="148" t="s">
        <v>42</v>
      </c>
      <c r="O220" s="56"/>
      <c r="P220" s="149">
        <f>O220*H220</f>
        <v>0</v>
      </c>
      <c r="Q220" s="149">
        <v>0</v>
      </c>
      <c r="R220" s="149">
        <f>Q220*H220</f>
        <v>0</v>
      </c>
      <c r="S220" s="149">
        <v>1.8</v>
      </c>
      <c r="T220" s="150">
        <f>S220*H220</f>
        <v>3.1824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1" t="s">
        <v>142</v>
      </c>
      <c r="AT220" s="151" t="s">
        <v>138</v>
      </c>
      <c r="AU220" s="151" t="s">
        <v>87</v>
      </c>
      <c r="AY220" s="15" t="s">
        <v>136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5" t="s">
        <v>85</v>
      </c>
      <c r="BK220" s="152">
        <f>ROUND(I220*H220,2)</f>
        <v>0</v>
      </c>
      <c r="BL220" s="15" t="s">
        <v>142</v>
      </c>
      <c r="BM220" s="151" t="s">
        <v>325</v>
      </c>
    </row>
    <row r="221" spans="2:51" s="13" customFormat="1" ht="33.75">
      <c r="B221" s="153"/>
      <c r="D221" s="154" t="s">
        <v>144</v>
      </c>
      <c r="E221" s="155" t="s">
        <v>1</v>
      </c>
      <c r="F221" s="156" t="s">
        <v>326</v>
      </c>
      <c r="H221" s="157">
        <v>1.768</v>
      </c>
      <c r="I221" s="158"/>
      <c r="L221" s="153"/>
      <c r="M221" s="159"/>
      <c r="N221" s="160"/>
      <c r="O221" s="160"/>
      <c r="P221" s="160"/>
      <c r="Q221" s="160"/>
      <c r="R221" s="160"/>
      <c r="S221" s="160"/>
      <c r="T221" s="161"/>
      <c r="AT221" s="155" t="s">
        <v>144</v>
      </c>
      <c r="AU221" s="155" t="s">
        <v>87</v>
      </c>
      <c r="AV221" s="13" t="s">
        <v>87</v>
      </c>
      <c r="AW221" s="13" t="s">
        <v>32</v>
      </c>
      <c r="AX221" s="13" t="s">
        <v>85</v>
      </c>
      <c r="AY221" s="155" t="s">
        <v>136</v>
      </c>
    </row>
    <row r="222" spans="1:65" s="2" customFormat="1" ht="19.9" customHeight="1">
      <c r="A222" s="30"/>
      <c r="B222" s="138"/>
      <c r="C222" s="139" t="s">
        <v>327</v>
      </c>
      <c r="D222" s="139" t="s">
        <v>138</v>
      </c>
      <c r="E222" s="140" t="s">
        <v>328</v>
      </c>
      <c r="F222" s="141" t="s">
        <v>329</v>
      </c>
      <c r="G222" s="142" t="s">
        <v>190</v>
      </c>
      <c r="H222" s="143">
        <v>15.96</v>
      </c>
      <c r="I222" s="144"/>
      <c r="J222" s="145">
        <f>ROUND(I222*H222,2)</f>
        <v>0</v>
      </c>
      <c r="K222" s="146"/>
      <c r="L222" s="31"/>
      <c r="M222" s="147" t="s">
        <v>1</v>
      </c>
      <c r="N222" s="148" t="s">
        <v>42</v>
      </c>
      <c r="O222" s="56"/>
      <c r="P222" s="149">
        <f>O222*H222</f>
        <v>0</v>
      </c>
      <c r="Q222" s="149">
        <v>0</v>
      </c>
      <c r="R222" s="149">
        <f>Q222*H222</f>
        <v>0</v>
      </c>
      <c r="S222" s="149">
        <v>0.37</v>
      </c>
      <c r="T222" s="150">
        <f>S222*H222</f>
        <v>5.905200000000001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1" t="s">
        <v>142</v>
      </c>
      <c r="AT222" s="151" t="s">
        <v>138</v>
      </c>
      <c r="AU222" s="151" t="s">
        <v>87</v>
      </c>
      <c r="AY222" s="15" t="s">
        <v>136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5" t="s">
        <v>85</v>
      </c>
      <c r="BK222" s="152">
        <f>ROUND(I222*H222,2)</f>
        <v>0</v>
      </c>
      <c r="BL222" s="15" t="s">
        <v>142</v>
      </c>
      <c r="BM222" s="151" t="s">
        <v>330</v>
      </c>
    </row>
    <row r="223" spans="2:51" s="13" customFormat="1" ht="12">
      <c r="B223" s="153"/>
      <c r="D223" s="154" t="s">
        <v>144</v>
      </c>
      <c r="E223" s="155" t="s">
        <v>1</v>
      </c>
      <c r="F223" s="156" t="s">
        <v>331</v>
      </c>
      <c r="H223" s="157">
        <v>15.96</v>
      </c>
      <c r="I223" s="158"/>
      <c r="L223" s="153"/>
      <c r="M223" s="159"/>
      <c r="N223" s="160"/>
      <c r="O223" s="160"/>
      <c r="P223" s="160"/>
      <c r="Q223" s="160"/>
      <c r="R223" s="160"/>
      <c r="S223" s="160"/>
      <c r="T223" s="161"/>
      <c r="AT223" s="155" t="s">
        <v>144</v>
      </c>
      <c r="AU223" s="155" t="s">
        <v>87</v>
      </c>
      <c r="AV223" s="13" t="s">
        <v>87</v>
      </c>
      <c r="AW223" s="13" t="s">
        <v>32</v>
      </c>
      <c r="AX223" s="13" t="s">
        <v>85</v>
      </c>
      <c r="AY223" s="155" t="s">
        <v>136</v>
      </c>
    </row>
    <row r="224" spans="1:65" s="2" customFormat="1" ht="19.9" customHeight="1">
      <c r="A224" s="30"/>
      <c r="B224" s="138"/>
      <c r="C224" s="139" t="s">
        <v>332</v>
      </c>
      <c r="D224" s="139" t="s">
        <v>138</v>
      </c>
      <c r="E224" s="140" t="s">
        <v>333</v>
      </c>
      <c r="F224" s="141" t="s">
        <v>334</v>
      </c>
      <c r="G224" s="142" t="s">
        <v>141</v>
      </c>
      <c r="H224" s="143">
        <v>4.522</v>
      </c>
      <c r="I224" s="144"/>
      <c r="J224" s="145">
        <f>ROUND(I224*H224,2)</f>
        <v>0</v>
      </c>
      <c r="K224" s="146"/>
      <c r="L224" s="31"/>
      <c r="M224" s="147" t="s">
        <v>1</v>
      </c>
      <c r="N224" s="148" t="s">
        <v>42</v>
      </c>
      <c r="O224" s="56"/>
      <c r="P224" s="149">
        <f>O224*H224</f>
        <v>0</v>
      </c>
      <c r="Q224" s="149">
        <v>0</v>
      </c>
      <c r="R224" s="149">
        <f>Q224*H224</f>
        <v>0</v>
      </c>
      <c r="S224" s="149">
        <v>0.36</v>
      </c>
      <c r="T224" s="150">
        <f>S224*H224</f>
        <v>1.62792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142</v>
      </c>
      <c r="AT224" s="151" t="s">
        <v>138</v>
      </c>
      <c r="AU224" s="151" t="s">
        <v>87</v>
      </c>
      <c r="AY224" s="15" t="s">
        <v>136</v>
      </c>
      <c r="BE224" s="152">
        <f>IF(N224="základní",J224,0)</f>
        <v>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5" t="s">
        <v>85</v>
      </c>
      <c r="BK224" s="152">
        <f>ROUND(I224*H224,2)</f>
        <v>0</v>
      </c>
      <c r="BL224" s="15" t="s">
        <v>142</v>
      </c>
      <c r="BM224" s="151" t="s">
        <v>335</v>
      </c>
    </row>
    <row r="225" spans="2:51" s="13" customFormat="1" ht="12">
      <c r="B225" s="153"/>
      <c r="D225" s="154" t="s">
        <v>144</v>
      </c>
      <c r="E225" s="155" t="s">
        <v>1</v>
      </c>
      <c r="F225" s="156" t="s">
        <v>336</v>
      </c>
      <c r="H225" s="157">
        <v>4.522</v>
      </c>
      <c r="I225" s="158"/>
      <c r="L225" s="153"/>
      <c r="M225" s="159"/>
      <c r="N225" s="160"/>
      <c r="O225" s="160"/>
      <c r="P225" s="160"/>
      <c r="Q225" s="160"/>
      <c r="R225" s="160"/>
      <c r="S225" s="160"/>
      <c r="T225" s="161"/>
      <c r="AT225" s="155" t="s">
        <v>144</v>
      </c>
      <c r="AU225" s="155" t="s">
        <v>87</v>
      </c>
      <c r="AV225" s="13" t="s">
        <v>87</v>
      </c>
      <c r="AW225" s="13" t="s">
        <v>32</v>
      </c>
      <c r="AX225" s="13" t="s">
        <v>85</v>
      </c>
      <c r="AY225" s="155" t="s">
        <v>136</v>
      </c>
    </row>
    <row r="226" spans="1:65" s="2" customFormat="1" ht="30" customHeight="1">
      <c r="A226" s="30"/>
      <c r="B226" s="138"/>
      <c r="C226" s="139" t="s">
        <v>337</v>
      </c>
      <c r="D226" s="139" t="s">
        <v>138</v>
      </c>
      <c r="E226" s="140" t="s">
        <v>338</v>
      </c>
      <c r="F226" s="141" t="s">
        <v>339</v>
      </c>
      <c r="G226" s="142" t="s">
        <v>152</v>
      </c>
      <c r="H226" s="143">
        <v>4.646</v>
      </c>
      <c r="I226" s="144"/>
      <c r="J226" s="145">
        <f>ROUND(I226*H226,2)</f>
        <v>0</v>
      </c>
      <c r="K226" s="146"/>
      <c r="L226" s="31"/>
      <c r="M226" s="147" t="s">
        <v>1</v>
      </c>
      <c r="N226" s="148" t="s">
        <v>42</v>
      </c>
      <c r="O226" s="56"/>
      <c r="P226" s="149">
        <f>O226*H226</f>
        <v>0</v>
      </c>
      <c r="Q226" s="149">
        <v>0</v>
      </c>
      <c r="R226" s="149">
        <f>Q226*H226</f>
        <v>0</v>
      </c>
      <c r="S226" s="149">
        <v>2.2</v>
      </c>
      <c r="T226" s="150">
        <f>S226*H226</f>
        <v>10.221200000000001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1" t="s">
        <v>142</v>
      </c>
      <c r="AT226" s="151" t="s">
        <v>138</v>
      </c>
      <c r="AU226" s="151" t="s">
        <v>87</v>
      </c>
      <c r="AY226" s="15" t="s">
        <v>136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5" t="s">
        <v>85</v>
      </c>
      <c r="BK226" s="152">
        <f>ROUND(I226*H226,2)</f>
        <v>0</v>
      </c>
      <c r="BL226" s="15" t="s">
        <v>142</v>
      </c>
      <c r="BM226" s="151" t="s">
        <v>340</v>
      </c>
    </row>
    <row r="227" spans="2:51" s="13" customFormat="1" ht="12">
      <c r="B227" s="153"/>
      <c r="D227" s="154" t="s">
        <v>144</v>
      </c>
      <c r="E227" s="155" t="s">
        <v>1</v>
      </c>
      <c r="F227" s="156" t="s">
        <v>282</v>
      </c>
      <c r="H227" s="157">
        <v>4.646</v>
      </c>
      <c r="I227" s="158"/>
      <c r="L227" s="153"/>
      <c r="M227" s="159"/>
      <c r="N227" s="160"/>
      <c r="O227" s="160"/>
      <c r="P227" s="160"/>
      <c r="Q227" s="160"/>
      <c r="R227" s="160"/>
      <c r="S227" s="160"/>
      <c r="T227" s="161"/>
      <c r="AT227" s="155" t="s">
        <v>144</v>
      </c>
      <c r="AU227" s="155" t="s">
        <v>87</v>
      </c>
      <c r="AV227" s="13" t="s">
        <v>87</v>
      </c>
      <c r="AW227" s="13" t="s">
        <v>32</v>
      </c>
      <c r="AX227" s="13" t="s">
        <v>85</v>
      </c>
      <c r="AY227" s="155" t="s">
        <v>136</v>
      </c>
    </row>
    <row r="228" spans="1:65" s="2" customFormat="1" ht="19.9" customHeight="1">
      <c r="A228" s="30"/>
      <c r="B228" s="138"/>
      <c r="C228" s="139" t="s">
        <v>341</v>
      </c>
      <c r="D228" s="139" t="s">
        <v>138</v>
      </c>
      <c r="E228" s="140" t="s">
        <v>342</v>
      </c>
      <c r="F228" s="141" t="s">
        <v>343</v>
      </c>
      <c r="G228" s="142" t="s">
        <v>190</v>
      </c>
      <c r="H228" s="143">
        <v>2</v>
      </c>
      <c r="I228" s="144"/>
      <c r="J228" s="145">
        <f>ROUND(I228*H228,2)</f>
        <v>0</v>
      </c>
      <c r="K228" s="146"/>
      <c r="L228" s="31"/>
      <c r="M228" s="147" t="s">
        <v>1</v>
      </c>
      <c r="N228" s="148" t="s">
        <v>42</v>
      </c>
      <c r="O228" s="56"/>
      <c r="P228" s="149">
        <f>O228*H228</f>
        <v>0</v>
      </c>
      <c r="Q228" s="149">
        <v>0</v>
      </c>
      <c r="R228" s="149">
        <f>Q228*H228</f>
        <v>0</v>
      </c>
      <c r="S228" s="149">
        <v>0.9</v>
      </c>
      <c r="T228" s="150">
        <f>S228*H228</f>
        <v>1.8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1" t="s">
        <v>142</v>
      </c>
      <c r="AT228" s="151" t="s">
        <v>138</v>
      </c>
      <c r="AU228" s="151" t="s">
        <v>87</v>
      </c>
      <c r="AY228" s="15" t="s">
        <v>136</v>
      </c>
      <c r="BE228" s="152">
        <f>IF(N228="základní",J228,0)</f>
        <v>0</v>
      </c>
      <c r="BF228" s="152">
        <f>IF(N228="snížená",J228,0)</f>
        <v>0</v>
      </c>
      <c r="BG228" s="152">
        <f>IF(N228="zákl. přenesená",J228,0)</f>
        <v>0</v>
      </c>
      <c r="BH228" s="152">
        <f>IF(N228="sníž. přenesená",J228,0)</f>
        <v>0</v>
      </c>
      <c r="BI228" s="152">
        <f>IF(N228="nulová",J228,0)</f>
        <v>0</v>
      </c>
      <c r="BJ228" s="15" t="s">
        <v>85</v>
      </c>
      <c r="BK228" s="152">
        <f>ROUND(I228*H228,2)</f>
        <v>0</v>
      </c>
      <c r="BL228" s="15" t="s">
        <v>142</v>
      </c>
      <c r="BM228" s="151" t="s">
        <v>344</v>
      </c>
    </row>
    <row r="229" spans="2:51" s="13" customFormat="1" ht="12">
      <c r="B229" s="153"/>
      <c r="D229" s="154" t="s">
        <v>144</v>
      </c>
      <c r="E229" s="155" t="s">
        <v>1</v>
      </c>
      <c r="F229" s="156" t="s">
        <v>345</v>
      </c>
      <c r="H229" s="157">
        <v>2</v>
      </c>
      <c r="I229" s="158"/>
      <c r="L229" s="153"/>
      <c r="M229" s="159"/>
      <c r="N229" s="160"/>
      <c r="O229" s="160"/>
      <c r="P229" s="160"/>
      <c r="Q229" s="160"/>
      <c r="R229" s="160"/>
      <c r="S229" s="160"/>
      <c r="T229" s="161"/>
      <c r="AT229" s="155" t="s">
        <v>144</v>
      </c>
      <c r="AU229" s="155" t="s">
        <v>87</v>
      </c>
      <c r="AV229" s="13" t="s">
        <v>87</v>
      </c>
      <c r="AW229" s="13" t="s">
        <v>32</v>
      </c>
      <c r="AX229" s="13" t="s">
        <v>85</v>
      </c>
      <c r="AY229" s="155" t="s">
        <v>136</v>
      </c>
    </row>
    <row r="230" spans="1:65" s="2" customFormat="1" ht="19.9" customHeight="1">
      <c r="A230" s="30"/>
      <c r="B230" s="138"/>
      <c r="C230" s="139" t="s">
        <v>346</v>
      </c>
      <c r="D230" s="139" t="s">
        <v>138</v>
      </c>
      <c r="E230" s="140" t="s">
        <v>347</v>
      </c>
      <c r="F230" s="141" t="s">
        <v>348</v>
      </c>
      <c r="G230" s="142" t="s">
        <v>141</v>
      </c>
      <c r="H230" s="143">
        <v>1.152</v>
      </c>
      <c r="I230" s="144"/>
      <c r="J230" s="145">
        <f>ROUND(I230*H230,2)</f>
        <v>0</v>
      </c>
      <c r="K230" s="146"/>
      <c r="L230" s="31"/>
      <c r="M230" s="147" t="s">
        <v>1</v>
      </c>
      <c r="N230" s="148" t="s">
        <v>42</v>
      </c>
      <c r="O230" s="56"/>
      <c r="P230" s="149">
        <f>O230*H230</f>
        <v>0</v>
      </c>
      <c r="Q230" s="149">
        <v>0</v>
      </c>
      <c r="R230" s="149">
        <f>Q230*H230</f>
        <v>0</v>
      </c>
      <c r="S230" s="149">
        <v>0.048</v>
      </c>
      <c r="T230" s="150">
        <f>S230*H230</f>
        <v>0.055296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1" t="s">
        <v>142</v>
      </c>
      <c r="AT230" s="151" t="s">
        <v>138</v>
      </c>
      <c r="AU230" s="151" t="s">
        <v>87</v>
      </c>
      <c r="AY230" s="15" t="s">
        <v>136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5" t="s">
        <v>85</v>
      </c>
      <c r="BK230" s="152">
        <f>ROUND(I230*H230,2)</f>
        <v>0</v>
      </c>
      <c r="BL230" s="15" t="s">
        <v>142</v>
      </c>
      <c r="BM230" s="151" t="s">
        <v>349</v>
      </c>
    </row>
    <row r="231" spans="2:51" s="13" customFormat="1" ht="12">
      <c r="B231" s="153"/>
      <c r="D231" s="154" t="s">
        <v>144</v>
      </c>
      <c r="E231" s="155" t="s">
        <v>1</v>
      </c>
      <c r="F231" s="156" t="s">
        <v>350</v>
      </c>
      <c r="H231" s="157">
        <v>1.152</v>
      </c>
      <c r="I231" s="158"/>
      <c r="L231" s="153"/>
      <c r="M231" s="159"/>
      <c r="N231" s="160"/>
      <c r="O231" s="160"/>
      <c r="P231" s="160"/>
      <c r="Q231" s="160"/>
      <c r="R231" s="160"/>
      <c r="S231" s="160"/>
      <c r="T231" s="161"/>
      <c r="AT231" s="155" t="s">
        <v>144</v>
      </c>
      <c r="AU231" s="155" t="s">
        <v>87</v>
      </c>
      <c r="AV231" s="13" t="s">
        <v>87</v>
      </c>
      <c r="AW231" s="13" t="s">
        <v>32</v>
      </c>
      <c r="AX231" s="13" t="s">
        <v>85</v>
      </c>
      <c r="AY231" s="155" t="s">
        <v>136</v>
      </c>
    </row>
    <row r="232" spans="1:65" s="2" customFormat="1" ht="19.9" customHeight="1">
      <c r="A232" s="30"/>
      <c r="B232" s="138"/>
      <c r="C232" s="139" t="s">
        <v>351</v>
      </c>
      <c r="D232" s="139" t="s">
        <v>138</v>
      </c>
      <c r="E232" s="140" t="s">
        <v>352</v>
      </c>
      <c r="F232" s="141" t="s">
        <v>353</v>
      </c>
      <c r="G232" s="142" t="s">
        <v>141</v>
      </c>
      <c r="H232" s="143">
        <v>2.101</v>
      </c>
      <c r="I232" s="144"/>
      <c r="J232" s="145">
        <f>ROUND(I232*H232,2)</f>
        <v>0</v>
      </c>
      <c r="K232" s="146"/>
      <c r="L232" s="31"/>
      <c r="M232" s="147" t="s">
        <v>1</v>
      </c>
      <c r="N232" s="148" t="s">
        <v>42</v>
      </c>
      <c r="O232" s="56"/>
      <c r="P232" s="149">
        <f>O232*H232</f>
        <v>0</v>
      </c>
      <c r="Q232" s="149">
        <v>0</v>
      </c>
      <c r="R232" s="149">
        <f>Q232*H232</f>
        <v>0</v>
      </c>
      <c r="S232" s="149">
        <v>0.063</v>
      </c>
      <c r="T232" s="150">
        <f>S232*H232</f>
        <v>0.132363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1" t="s">
        <v>142</v>
      </c>
      <c r="AT232" s="151" t="s">
        <v>138</v>
      </c>
      <c r="AU232" s="151" t="s">
        <v>87</v>
      </c>
      <c r="AY232" s="15" t="s">
        <v>136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5" t="s">
        <v>85</v>
      </c>
      <c r="BK232" s="152">
        <f>ROUND(I232*H232,2)</f>
        <v>0</v>
      </c>
      <c r="BL232" s="15" t="s">
        <v>142</v>
      </c>
      <c r="BM232" s="151" t="s">
        <v>354</v>
      </c>
    </row>
    <row r="233" spans="2:51" s="13" customFormat="1" ht="12">
      <c r="B233" s="153"/>
      <c r="D233" s="154" t="s">
        <v>144</v>
      </c>
      <c r="E233" s="155" t="s">
        <v>1</v>
      </c>
      <c r="F233" s="156" t="s">
        <v>355</v>
      </c>
      <c r="H233" s="157">
        <v>2.101</v>
      </c>
      <c r="I233" s="158"/>
      <c r="L233" s="153"/>
      <c r="M233" s="159"/>
      <c r="N233" s="160"/>
      <c r="O233" s="160"/>
      <c r="P233" s="160"/>
      <c r="Q233" s="160"/>
      <c r="R233" s="160"/>
      <c r="S233" s="160"/>
      <c r="T233" s="161"/>
      <c r="AT233" s="155" t="s">
        <v>144</v>
      </c>
      <c r="AU233" s="155" t="s">
        <v>87</v>
      </c>
      <c r="AV233" s="13" t="s">
        <v>87</v>
      </c>
      <c r="AW233" s="13" t="s">
        <v>32</v>
      </c>
      <c r="AX233" s="13" t="s">
        <v>85</v>
      </c>
      <c r="AY233" s="155" t="s">
        <v>136</v>
      </c>
    </row>
    <row r="234" spans="1:65" s="2" customFormat="1" ht="30" customHeight="1">
      <c r="A234" s="30"/>
      <c r="B234" s="138"/>
      <c r="C234" s="139" t="s">
        <v>356</v>
      </c>
      <c r="D234" s="139" t="s">
        <v>138</v>
      </c>
      <c r="E234" s="140" t="s">
        <v>357</v>
      </c>
      <c r="F234" s="141" t="s">
        <v>358</v>
      </c>
      <c r="G234" s="142" t="s">
        <v>141</v>
      </c>
      <c r="H234" s="143">
        <v>3.511</v>
      </c>
      <c r="I234" s="144"/>
      <c r="J234" s="145">
        <f>ROUND(I234*H234,2)</f>
        <v>0</v>
      </c>
      <c r="K234" s="146"/>
      <c r="L234" s="31"/>
      <c r="M234" s="147" t="s">
        <v>1</v>
      </c>
      <c r="N234" s="148" t="s">
        <v>42</v>
      </c>
      <c r="O234" s="56"/>
      <c r="P234" s="149">
        <f>O234*H234</f>
        <v>0</v>
      </c>
      <c r="Q234" s="149">
        <v>0.02267</v>
      </c>
      <c r="R234" s="149">
        <f>Q234*H234</f>
        <v>0.07959437</v>
      </c>
      <c r="S234" s="149">
        <v>0</v>
      </c>
      <c r="T234" s="150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1" t="s">
        <v>142</v>
      </c>
      <c r="AT234" s="151" t="s">
        <v>138</v>
      </c>
      <c r="AU234" s="151" t="s">
        <v>87</v>
      </c>
      <c r="AY234" s="15" t="s">
        <v>136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5" t="s">
        <v>85</v>
      </c>
      <c r="BK234" s="152">
        <f>ROUND(I234*H234,2)</f>
        <v>0</v>
      </c>
      <c r="BL234" s="15" t="s">
        <v>142</v>
      </c>
      <c r="BM234" s="151" t="s">
        <v>359</v>
      </c>
    </row>
    <row r="235" spans="2:51" s="13" customFormat="1" ht="12">
      <c r="B235" s="153"/>
      <c r="D235" s="154" t="s">
        <v>144</v>
      </c>
      <c r="E235" s="155" t="s">
        <v>1</v>
      </c>
      <c r="F235" s="156" t="s">
        <v>360</v>
      </c>
      <c r="H235" s="157">
        <v>3.511</v>
      </c>
      <c r="I235" s="158"/>
      <c r="L235" s="153"/>
      <c r="M235" s="159"/>
      <c r="N235" s="160"/>
      <c r="O235" s="160"/>
      <c r="P235" s="160"/>
      <c r="Q235" s="160"/>
      <c r="R235" s="160"/>
      <c r="S235" s="160"/>
      <c r="T235" s="161"/>
      <c r="AT235" s="155" t="s">
        <v>144</v>
      </c>
      <c r="AU235" s="155" t="s">
        <v>87</v>
      </c>
      <c r="AV235" s="13" t="s">
        <v>87</v>
      </c>
      <c r="AW235" s="13" t="s">
        <v>32</v>
      </c>
      <c r="AX235" s="13" t="s">
        <v>85</v>
      </c>
      <c r="AY235" s="155" t="s">
        <v>136</v>
      </c>
    </row>
    <row r="236" spans="1:65" s="2" customFormat="1" ht="30" customHeight="1">
      <c r="A236" s="30"/>
      <c r="B236" s="138"/>
      <c r="C236" s="139" t="s">
        <v>361</v>
      </c>
      <c r="D236" s="139" t="s">
        <v>138</v>
      </c>
      <c r="E236" s="140" t="s">
        <v>362</v>
      </c>
      <c r="F236" s="141" t="s">
        <v>363</v>
      </c>
      <c r="G236" s="142" t="s">
        <v>141</v>
      </c>
      <c r="H236" s="143">
        <v>763.142</v>
      </c>
      <c r="I236" s="144"/>
      <c r="J236" s="145">
        <f>ROUND(I236*H236,2)</f>
        <v>0</v>
      </c>
      <c r="K236" s="146"/>
      <c r="L236" s="31"/>
      <c r="M236" s="147" t="s">
        <v>1</v>
      </c>
      <c r="N236" s="148" t="s">
        <v>42</v>
      </c>
      <c r="O236" s="56"/>
      <c r="P236" s="149">
        <f>O236*H236</f>
        <v>0</v>
      </c>
      <c r="Q236" s="149">
        <v>0</v>
      </c>
      <c r="R236" s="149">
        <f>Q236*H236</f>
        <v>0</v>
      </c>
      <c r="S236" s="149">
        <v>0.028</v>
      </c>
      <c r="T236" s="150">
        <f>S236*H236</f>
        <v>21.367976000000002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1" t="s">
        <v>142</v>
      </c>
      <c r="AT236" s="151" t="s">
        <v>138</v>
      </c>
      <c r="AU236" s="151" t="s">
        <v>87</v>
      </c>
      <c r="AY236" s="15" t="s">
        <v>136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5" t="s">
        <v>85</v>
      </c>
      <c r="BK236" s="152">
        <f>ROUND(I236*H236,2)</f>
        <v>0</v>
      </c>
      <c r="BL236" s="15" t="s">
        <v>142</v>
      </c>
      <c r="BM236" s="151" t="s">
        <v>364</v>
      </c>
    </row>
    <row r="237" spans="2:51" s="13" customFormat="1" ht="22.5">
      <c r="B237" s="153"/>
      <c r="D237" s="154" t="s">
        <v>144</v>
      </c>
      <c r="E237" s="155" t="s">
        <v>1</v>
      </c>
      <c r="F237" s="156" t="s">
        <v>365</v>
      </c>
      <c r="H237" s="157">
        <v>763.142</v>
      </c>
      <c r="I237" s="158"/>
      <c r="L237" s="153"/>
      <c r="M237" s="159"/>
      <c r="N237" s="160"/>
      <c r="O237" s="160"/>
      <c r="P237" s="160"/>
      <c r="Q237" s="160"/>
      <c r="R237" s="160"/>
      <c r="S237" s="160"/>
      <c r="T237" s="161"/>
      <c r="AT237" s="155" t="s">
        <v>144</v>
      </c>
      <c r="AU237" s="155" t="s">
        <v>87</v>
      </c>
      <c r="AV237" s="13" t="s">
        <v>87</v>
      </c>
      <c r="AW237" s="13" t="s">
        <v>32</v>
      </c>
      <c r="AX237" s="13" t="s">
        <v>85</v>
      </c>
      <c r="AY237" s="155" t="s">
        <v>136</v>
      </c>
    </row>
    <row r="238" spans="1:65" s="2" customFormat="1" ht="19.9" customHeight="1">
      <c r="A238" s="30"/>
      <c r="B238" s="138"/>
      <c r="C238" s="139" t="s">
        <v>366</v>
      </c>
      <c r="D238" s="139" t="s">
        <v>138</v>
      </c>
      <c r="E238" s="140" t="s">
        <v>367</v>
      </c>
      <c r="F238" s="141" t="s">
        <v>368</v>
      </c>
      <c r="G238" s="142" t="s">
        <v>141</v>
      </c>
      <c r="H238" s="143">
        <v>21.632</v>
      </c>
      <c r="I238" s="144"/>
      <c r="J238" s="145">
        <f>ROUND(I238*H238,2)</f>
        <v>0</v>
      </c>
      <c r="K238" s="146"/>
      <c r="L238" s="31"/>
      <c r="M238" s="147" t="s">
        <v>1</v>
      </c>
      <c r="N238" s="148" t="s">
        <v>42</v>
      </c>
      <c r="O238" s="56"/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1" t="s">
        <v>142</v>
      </c>
      <c r="AT238" s="151" t="s">
        <v>138</v>
      </c>
      <c r="AU238" s="151" t="s">
        <v>87</v>
      </c>
      <c r="AY238" s="15" t="s">
        <v>136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5" t="s">
        <v>85</v>
      </c>
      <c r="BK238" s="152">
        <f>ROUND(I238*H238,2)</f>
        <v>0</v>
      </c>
      <c r="BL238" s="15" t="s">
        <v>142</v>
      </c>
      <c r="BM238" s="151" t="s">
        <v>369</v>
      </c>
    </row>
    <row r="239" spans="2:51" s="13" customFormat="1" ht="12">
      <c r="B239" s="153"/>
      <c r="D239" s="154" t="s">
        <v>144</v>
      </c>
      <c r="E239" s="155" t="s">
        <v>1</v>
      </c>
      <c r="F239" s="156" t="s">
        <v>145</v>
      </c>
      <c r="H239" s="157">
        <v>21.632</v>
      </c>
      <c r="I239" s="158"/>
      <c r="L239" s="153"/>
      <c r="M239" s="159"/>
      <c r="N239" s="160"/>
      <c r="O239" s="160"/>
      <c r="P239" s="160"/>
      <c r="Q239" s="160"/>
      <c r="R239" s="160"/>
      <c r="S239" s="160"/>
      <c r="T239" s="161"/>
      <c r="AT239" s="155" t="s">
        <v>144</v>
      </c>
      <c r="AU239" s="155" t="s">
        <v>87</v>
      </c>
      <c r="AV239" s="13" t="s">
        <v>87</v>
      </c>
      <c r="AW239" s="13" t="s">
        <v>32</v>
      </c>
      <c r="AX239" s="13" t="s">
        <v>85</v>
      </c>
      <c r="AY239" s="155" t="s">
        <v>136</v>
      </c>
    </row>
    <row r="240" spans="1:65" s="2" customFormat="1" ht="19.9" customHeight="1">
      <c r="A240" s="30"/>
      <c r="B240" s="138"/>
      <c r="C240" s="139" t="s">
        <v>370</v>
      </c>
      <c r="D240" s="139" t="s">
        <v>138</v>
      </c>
      <c r="E240" s="140" t="s">
        <v>371</v>
      </c>
      <c r="F240" s="141" t="s">
        <v>372</v>
      </c>
      <c r="G240" s="142" t="s">
        <v>141</v>
      </c>
      <c r="H240" s="143">
        <v>71.47</v>
      </c>
      <c r="I240" s="144"/>
      <c r="J240" s="145">
        <f>ROUND(I240*H240,2)</f>
        <v>0</v>
      </c>
      <c r="K240" s="146"/>
      <c r="L240" s="31"/>
      <c r="M240" s="147" t="s">
        <v>1</v>
      </c>
      <c r="N240" s="148" t="s">
        <v>42</v>
      </c>
      <c r="O240" s="56"/>
      <c r="P240" s="149">
        <f>O240*H240</f>
        <v>0</v>
      </c>
      <c r="Q240" s="149">
        <v>0</v>
      </c>
      <c r="R240" s="149">
        <f>Q240*H240</f>
        <v>0</v>
      </c>
      <c r="S240" s="149">
        <v>0.022</v>
      </c>
      <c r="T240" s="150">
        <f>S240*H240</f>
        <v>1.5723399999999998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1" t="s">
        <v>142</v>
      </c>
      <c r="AT240" s="151" t="s">
        <v>138</v>
      </c>
      <c r="AU240" s="151" t="s">
        <v>87</v>
      </c>
      <c r="AY240" s="15" t="s">
        <v>136</v>
      </c>
      <c r="BE240" s="152">
        <f>IF(N240="základní",J240,0)</f>
        <v>0</v>
      </c>
      <c r="BF240" s="152">
        <f>IF(N240="snížená",J240,0)</f>
        <v>0</v>
      </c>
      <c r="BG240" s="152">
        <f>IF(N240="zákl. přenesená",J240,0)</f>
        <v>0</v>
      </c>
      <c r="BH240" s="152">
        <f>IF(N240="sníž. přenesená",J240,0)</f>
        <v>0</v>
      </c>
      <c r="BI240" s="152">
        <f>IF(N240="nulová",J240,0)</f>
        <v>0</v>
      </c>
      <c r="BJ240" s="15" t="s">
        <v>85</v>
      </c>
      <c r="BK240" s="152">
        <f>ROUND(I240*H240,2)</f>
        <v>0</v>
      </c>
      <c r="BL240" s="15" t="s">
        <v>142</v>
      </c>
      <c r="BM240" s="151" t="s">
        <v>373</v>
      </c>
    </row>
    <row r="241" spans="2:51" s="13" customFormat="1" ht="12">
      <c r="B241" s="153"/>
      <c r="D241" s="154" t="s">
        <v>144</v>
      </c>
      <c r="E241" s="155" t="s">
        <v>1</v>
      </c>
      <c r="F241" s="156" t="s">
        <v>374</v>
      </c>
      <c r="H241" s="157">
        <v>71.47</v>
      </c>
      <c r="I241" s="158"/>
      <c r="L241" s="153"/>
      <c r="M241" s="159"/>
      <c r="N241" s="160"/>
      <c r="O241" s="160"/>
      <c r="P241" s="160"/>
      <c r="Q241" s="160"/>
      <c r="R241" s="160"/>
      <c r="S241" s="160"/>
      <c r="T241" s="161"/>
      <c r="AT241" s="155" t="s">
        <v>144</v>
      </c>
      <c r="AU241" s="155" t="s">
        <v>87</v>
      </c>
      <c r="AV241" s="13" t="s">
        <v>87</v>
      </c>
      <c r="AW241" s="13" t="s">
        <v>32</v>
      </c>
      <c r="AX241" s="13" t="s">
        <v>85</v>
      </c>
      <c r="AY241" s="155" t="s">
        <v>136</v>
      </c>
    </row>
    <row r="242" spans="1:65" s="2" customFormat="1" ht="19.9" customHeight="1">
      <c r="A242" s="30"/>
      <c r="B242" s="138"/>
      <c r="C242" s="139" t="s">
        <v>375</v>
      </c>
      <c r="D242" s="139" t="s">
        <v>138</v>
      </c>
      <c r="E242" s="140" t="s">
        <v>376</v>
      </c>
      <c r="F242" s="141" t="s">
        <v>377</v>
      </c>
      <c r="G242" s="142" t="s">
        <v>141</v>
      </c>
      <c r="H242" s="143">
        <v>14.2</v>
      </c>
      <c r="I242" s="144"/>
      <c r="J242" s="145">
        <f>ROUND(I242*H242,2)</f>
        <v>0</v>
      </c>
      <c r="K242" s="146"/>
      <c r="L242" s="31"/>
      <c r="M242" s="147" t="s">
        <v>1</v>
      </c>
      <c r="N242" s="148" t="s">
        <v>42</v>
      </c>
      <c r="O242" s="56"/>
      <c r="P242" s="149">
        <f>O242*H242</f>
        <v>0</v>
      </c>
      <c r="Q242" s="149">
        <v>0</v>
      </c>
      <c r="R242" s="149">
        <f>Q242*H242</f>
        <v>0</v>
      </c>
      <c r="S242" s="149">
        <v>0</v>
      </c>
      <c r="T242" s="15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1" t="s">
        <v>142</v>
      </c>
      <c r="AT242" s="151" t="s">
        <v>138</v>
      </c>
      <c r="AU242" s="151" t="s">
        <v>87</v>
      </c>
      <c r="AY242" s="15" t="s">
        <v>136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5" t="s">
        <v>85</v>
      </c>
      <c r="BK242" s="152">
        <f>ROUND(I242*H242,2)</f>
        <v>0</v>
      </c>
      <c r="BL242" s="15" t="s">
        <v>142</v>
      </c>
      <c r="BM242" s="151" t="s">
        <v>378</v>
      </c>
    </row>
    <row r="243" spans="2:51" s="13" customFormat="1" ht="12">
      <c r="B243" s="153"/>
      <c r="D243" s="154" t="s">
        <v>144</v>
      </c>
      <c r="E243" s="155" t="s">
        <v>1</v>
      </c>
      <c r="F243" s="156" t="s">
        <v>379</v>
      </c>
      <c r="H243" s="157">
        <v>14.2</v>
      </c>
      <c r="I243" s="158"/>
      <c r="L243" s="153"/>
      <c r="M243" s="159"/>
      <c r="N243" s="160"/>
      <c r="O243" s="160"/>
      <c r="P243" s="160"/>
      <c r="Q243" s="160"/>
      <c r="R243" s="160"/>
      <c r="S243" s="160"/>
      <c r="T243" s="161"/>
      <c r="AT243" s="155" t="s">
        <v>144</v>
      </c>
      <c r="AU243" s="155" t="s">
        <v>87</v>
      </c>
      <c r="AV243" s="13" t="s">
        <v>87</v>
      </c>
      <c r="AW243" s="13" t="s">
        <v>32</v>
      </c>
      <c r="AX243" s="13" t="s">
        <v>85</v>
      </c>
      <c r="AY243" s="155" t="s">
        <v>136</v>
      </c>
    </row>
    <row r="244" spans="1:65" s="2" customFormat="1" ht="19.9" customHeight="1">
      <c r="A244" s="30"/>
      <c r="B244" s="138"/>
      <c r="C244" s="139" t="s">
        <v>380</v>
      </c>
      <c r="D244" s="139" t="s">
        <v>138</v>
      </c>
      <c r="E244" s="140" t="s">
        <v>381</v>
      </c>
      <c r="F244" s="141" t="s">
        <v>382</v>
      </c>
      <c r="G244" s="142" t="s">
        <v>141</v>
      </c>
      <c r="H244" s="143">
        <v>71.47</v>
      </c>
      <c r="I244" s="144"/>
      <c r="J244" s="145">
        <f>ROUND(I244*H244,2)</f>
        <v>0</v>
      </c>
      <c r="K244" s="146"/>
      <c r="L244" s="31"/>
      <c r="M244" s="147" t="s">
        <v>1</v>
      </c>
      <c r="N244" s="148" t="s">
        <v>42</v>
      </c>
      <c r="O244" s="56"/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1" t="s">
        <v>142</v>
      </c>
      <c r="AT244" s="151" t="s">
        <v>138</v>
      </c>
      <c r="AU244" s="151" t="s">
        <v>87</v>
      </c>
      <c r="AY244" s="15" t="s">
        <v>136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5" t="s">
        <v>85</v>
      </c>
      <c r="BK244" s="152">
        <f>ROUND(I244*H244,2)</f>
        <v>0</v>
      </c>
      <c r="BL244" s="15" t="s">
        <v>142</v>
      </c>
      <c r="BM244" s="151" t="s">
        <v>383</v>
      </c>
    </row>
    <row r="245" spans="2:51" s="13" customFormat="1" ht="12">
      <c r="B245" s="153"/>
      <c r="D245" s="154" t="s">
        <v>144</v>
      </c>
      <c r="E245" s="155" t="s">
        <v>1</v>
      </c>
      <c r="F245" s="156" t="s">
        <v>374</v>
      </c>
      <c r="H245" s="157">
        <v>71.47</v>
      </c>
      <c r="I245" s="158"/>
      <c r="L245" s="153"/>
      <c r="M245" s="159"/>
      <c r="N245" s="160"/>
      <c r="O245" s="160"/>
      <c r="P245" s="160"/>
      <c r="Q245" s="160"/>
      <c r="R245" s="160"/>
      <c r="S245" s="160"/>
      <c r="T245" s="161"/>
      <c r="AT245" s="155" t="s">
        <v>144</v>
      </c>
      <c r="AU245" s="155" t="s">
        <v>87</v>
      </c>
      <c r="AV245" s="13" t="s">
        <v>87</v>
      </c>
      <c r="AW245" s="13" t="s">
        <v>32</v>
      </c>
      <c r="AX245" s="13" t="s">
        <v>85</v>
      </c>
      <c r="AY245" s="155" t="s">
        <v>136</v>
      </c>
    </row>
    <row r="246" spans="1:65" s="2" customFormat="1" ht="19.9" customHeight="1">
      <c r="A246" s="30"/>
      <c r="B246" s="138"/>
      <c r="C246" s="139" t="s">
        <v>384</v>
      </c>
      <c r="D246" s="139" t="s">
        <v>138</v>
      </c>
      <c r="E246" s="140" t="s">
        <v>385</v>
      </c>
      <c r="F246" s="141" t="s">
        <v>386</v>
      </c>
      <c r="G246" s="142" t="s">
        <v>141</v>
      </c>
      <c r="H246" s="143">
        <v>6.812</v>
      </c>
      <c r="I246" s="144"/>
      <c r="J246" s="145">
        <f>ROUND(I246*H246,2)</f>
        <v>0</v>
      </c>
      <c r="K246" s="146"/>
      <c r="L246" s="31"/>
      <c r="M246" s="147" t="s">
        <v>1</v>
      </c>
      <c r="N246" s="148" t="s">
        <v>42</v>
      </c>
      <c r="O246" s="56"/>
      <c r="P246" s="149">
        <f>O246*H246</f>
        <v>0</v>
      </c>
      <c r="Q246" s="149">
        <v>0.01943</v>
      </c>
      <c r="R246" s="149">
        <f>Q246*H246</f>
        <v>0.13235716</v>
      </c>
      <c r="S246" s="149">
        <v>0</v>
      </c>
      <c r="T246" s="150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1" t="s">
        <v>142</v>
      </c>
      <c r="AT246" s="151" t="s">
        <v>138</v>
      </c>
      <c r="AU246" s="151" t="s">
        <v>87</v>
      </c>
      <c r="AY246" s="15" t="s">
        <v>136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5" t="s">
        <v>85</v>
      </c>
      <c r="BK246" s="152">
        <f>ROUND(I246*H246,2)</f>
        <v>0</v>
      </c>
      <c r="BL246" s="15" t="s">
        <v>142</v>
      </c>
      <c r="BM246" s="151" t="s">
        <v>387</v>
      </c>
    </row>
    <row r="247" spans="2:51" s="13" customFormat="1" ht="12">
      <c r="B247" s="153"/>
      <c r="D247" s="154" t="s">
        <v>144</v>
      </c>
      <c r="E247" s="155" t="s">
        <v>1</v>
      </c>
      <c r="F247" s="156" t="s">
        <v>388</v>
      </c>
      <c r="H247" s="157">
        <v>6.812</v>
      </c>
      <c r="I247" s="158"/>
      <c r="L247" s="153"/>
      <c r="M247" s="159"/>
      <c r="N247" s="160"/>
      <c r="O247" s="160"/>
      <c r="P247" s="160"/>
      <c r="Q247" s="160"/>
      <c r="R247" s="160"/>
      <c r="S247" s="160"/>
      <c r="T247" s="161"/>
      <c r="AT247" s="155" t="s">
        <v>144</v>
      </c>
      <c r="AU247" s="155" t="s">
        <v>87</v>
      </c>
      <c r="AV247" s="13" t="s">
        <v>87</v>
      </c>
      <c r="AW247" s="13" t="s">
        <v>32</v>
      </c>
      <c r="AX247" s="13" t="s">
        <v>85</v>
      </c>
      <c r="AY247" s="155" t="s">
        <v>136</v>
      </c>
    </row>
    <row r="248" spans="1:65" s="2" customFormat="1" ht="19.9" customHeight="1">
      <c r="A248" s="30"/>
      <c r="B248" s="138"/>
      <c r="C248" s="139" t="s">
        <v>389</v>
      </c>
      <c r="D248" s="139" t="s">
        <v>138</v>
      </c>
      <c r="E248" s="140" t="s">
        <v>390</v>
      </c>
      <c r="F248" s="141" t="s">
        <v>391</v>
      </c>
      <c r="G248" s="142" t="s">
        <v>141</v>
      </c>
      <c r="H248" s="143">
        <v>71.47</v>
      </c>
      <c r="I248" s="144"/>
      <c r="J248" s="145">
        <f>ROUND(I248*H248,2)</f>
        <v>0</v>
      </c>
      <c r="K248" s="146"/>
      <c r="L248" s="31"/>
      <c r="M248" s="147" t="s">
        <v>1</v>
      </c>
      <c r="N248" s="148" t="s">
        <v>42</v>
      </c>
      <c r="O248" s="56"/>
      <c r="P248" s="149">
        <f>O248*H248</f>
        <v>0</v>
      </c>
      <c r="Q248" s="149">
        <v>0.01995</v>
      </c>
      <c r="R248" s="149">
        <f>Q248*H248</f>
        <v>1.4258264999999999</v>
      </c>
      <c r="S248" s="149">
        <v>0</v>
      </c>
      <c r="T248" s="150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1" t="s">
        <v>142</v>
      </c>
      <c r="AT248" s="151" t="s">
        <v>138</v>
      </c>
      <c r="AU248" s="151" t="s">
        <v>87</v>
      </c>
      <c r="AY248" s="15" t="s">
        <v>136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5" t="s">
        <v>85</v>
      </c>
      <c r="BK248" s="152">
        <f>ROUND(I248*H248,2)</f>
        <v>0</v>
      </c>
      <c r="BL248" s="15" t="s">
        <v>142</v>
      </c>
      <c r="BM248" s="151" t="s">
        <v>392</v>
      </c>
    </row>
    <row r="249" spans="2:51" s="13" customFormat="1" ht="12">
      <c r="B249" s="153"/>
      <c r="D249" s="154" t="s">
        <v>144</v>
      </c>
      <c r="E249" s="155" t="s">
        <v>1</v>
      </c>
      <c r="F249" s="156" t="s">
        <v>374</v>
      </c>
      <c r="H249" s="157">
        <v>71.47</v>
      </c>
      <c r="I249" s="158"/>
      <c r="L249" s="153"/>
      <c r="M249" s="159"/>
      <c r="N249" s="160"/>
      <c r="O249" s="160"/>
      <c r="P249" s="160"/>
      <c r="Q249" s="160"/>
      <c r="R249" s="160"/>
      <c r="S249" s="160"/>
      <c r="T249" s="161"/>
      <c r="AT249" s="155" t="s">
        <v>144</v>
      </c>
      <c r="AU249" s="155" t="s">
        <v>87</v>
      </c>
      <c r="AV249" s="13" t="s">
        <v>87</v>
      </c>
      <c r="AW249" s="13" t="s">
        <v>32</v>
      </c>
      <c r="AX249" s="13" t="s">
        <v>85</v>
      </c>
      <c r="AY249" s="155" t="s">
        <v>136</v>
      </c>
    </row>
    <row r="250" spans="1:65" s="2" customFormat="1" ht="19.9" customHeight="1">
      <c r="A250" s="30"/>
      <c r="B250" s="138"/>
      <c r="C250" s="139" t="s">
        <v>393</v>
      </c>
      <c r="D250" s="139" t="s">
        <v>138</v>
      </c>
      <c r="E250" s="140" t="s">
        <v>394</v>
      </c>
      <c r="F250" s="141" t="s">
        <v>395</v>
      </c>
      <c r="G250" s="142" t="s">
        <v>141</v>
      </c>
      <c r="H250" s="143">
        <v>21.012</v>
      </c>
      <c r="I250" s="144"/>
      <c r="J250" s="145">
        <f>ROUND(I250*H250,2)</f>
        <v>0</v>
      </c>
      <c r="K250" s="146"/>
      <c r="L250" s="31"/>
      <c r="M250" s="147" t="s">
        <v>1</v>
      </c>
      <c r="N250" s="148" t="s">
        <v>42</v>
      </c>
      <c r="O250" s="56"/>
      <c r="P250" s="149">
        <f>O250*H250</f>
        <v>0</v>
      </c>
      <c r="Q250" s="149">
        <v>0</v>
      </c>
      <c r="R250" s="149">
        <f>Q250*H250</f>
        <v>0</v>
      </c>
      <c r="S250" s="149">
        <v>0</v>
      </c>
      <c r="T250" s="150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1" t="s">
        <v>142</v>
      </c>
      <c r="AT250" s="151" t="s">
        <v>138</v>
      </c>
      <c r="AU250" s="151" t="s">
        <v>87</v>
      </c>
      <c r="AY250" s="15" t="s">
        <v>136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5" t="s">
        <v>85</v>
      </c>
      <c r="BK250" s="152">
        <f>ROUND(I250*H250,2)</f>
        <v>0</v>
      </c>
      <c r="BL250" s="15" t="s">
        <v>142</v>
      </c>
      <c r="BM250" s="151" t="s">
        <v>396</v>
      </c>
    </row>
    <row r="251" spans="2:51" s="13" customFormat="1" ht="22.5">
      <c r="B251" s="153"/>
      <c r="D251" s="154" t="s">
        <v>144</v>
      </c>
      <c r="E251" s="155" t="s">
        <v>1</v>
      </c>
      <c r="F251" s="156" t="s">
        <v>397</v>
      </c>
      <c r="H251" s="157">
        <v>21.012</v>
      </c>
      <c r="I251" s="158"/>
      <c r="L251" s="153"/>
      <c r="M251" s="159"/>
      <c r="N251" s="160"/>
      <c r="O251" s="160"/>
      <c r="P251" s="160"/>
      <c r="Q251" s="160"/>
      <c r="R251" s="160"/>
      <c r="S251" s="160"/>
      <c r="T251" s="161"/>
      <c r="AT251" s="155" t="s">
        <v>144</v>
      </c>
      <c r="AU251" s="155" t="s">
        <v>87</v>
      </c>
      <c r="AV251" s="13" t="s">
        <v>87</v>
      </c>
      <c r="AW251" s="13" t="s">
        <v>32</v>
      </c>
      <c r="AX251" s="13" t="s">
        <v>85</v>
      </c>
      <c r="AY251" s="155" t="s">
        <v>136</v>
      </c>
    </row>
    <row r="252" spans="1:65" s="2" customFormat="1" ht="19.9" customHeight="1">
      <c r="A252" s="30"/>
      <c r="B252" s="138"/>
      <c r="C252" s="139" t="s">
        <v>398</v>
      </c>
      <c r="D252" s="139" t="s">
        <v>138</v>
      </c>
      <c r="E252" s="140" t="s">
        <v>399</v>
      </c>
      <c r="F252" s="141" t="s">
        <v>400</v>
      </c>
      <c r="G252" s="142" t="s">
        <v>141</v>
      </c>
      <c r="H252" s="143">
        <v>6.812</v>
      </c>
      <c r="I252" s="144"/>
      <c r="J252" s="145">
        <f>ROUND(I252*H252,2)</f>
        <v>0</v>
      </c>
      <c r="K252" s="146"/>
      <c r="L252" s="31"/>
      <c r="M252" s="147" t="s">
        <v>1</v>
      </c>
      <c r="N252" s="148" t="s">
        <v>42</v>
      </c>
      <c r="O252" s="56"/>
      <c r="P252" s="149">
        <f>O252*H252</f>
        <v>0</v>
      </c>
      <c r="Q252" s="149">
        <v>0.00356</v>
      </c>
      <c r="R252" s="149">
        <f>Q252*H252</f>
        <v>0.02425072</v>
      </c>
      <c r="S252" s="149">
        <v>0</v>
      </c>
      <c r="T252" s="150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1" t="s">
        <v>142</v>
      </c>
      <c r="AT252" s="151" t="s">
        <v>138</v>
      </c>
      <c r="AU252" s="151" t="s">
        <v>87</v>
      </c>
      <c r="AY252" s="15" t="s">
        <v>136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5" t="s">
        <v>85</v>
      </c>
      <c r="BK252" s="152">
        <f>ROUND(I252*H252,2)</f>
        <v>0</v>
      </c>
      <c r="BL252" s="15" t="s">
        <v>142</v>
      </c>
      <c r="BM252" s="151" t="s">
        <v>401</v>
      </c>
    </row>
    <row r="253" spans="2:51" s="13" customFormat="1" ht="12">
      <c r="B253" s="153"/>
      <c r="D253" s="154" t="s">
        <v>144</v>
      </c>
      <c r="E253" s="155" t="s">
        <v>1</v>
      </c>
      <c r="F253" s="156" t="s">
        <v>388</v>
      </c>
      <c r="H253" s="157">
        <v>6.812</v>
      </c>
      <c r="I253" s="158"/>
      <c r="L253" s="153"/>
      <c r="M253" s="159"/>
      <c r="N253" s="160"/>
      <c r="O253" s="160"/>
      <c r="P253" s="160"/>
      <c r="Q253" s="160"/>
      <c r="R253" s="160"/>
      <c r="S253" s="160"/>
      <c r="T253" s="161"/>
      <c r="AT253" s="155" t="s">
        <v>144</v>
      </c>
      <c r="AU253" s="155" t="s">
        <v>87</v>
      </c>
      <c r="AV253" s="13" t="s">
        <v>87</v>
      </c>
      <c r="AW253" s="13" t="s">
        <v>32</v>
      </c>
      <c r="AX253" s="13" t="s">
        <v>85</v>
      </c>
      <c r="AY253" s="155" t="s">
        <v>136</v>
      </c>
    </row>
    <row r="254" spans="1:65" s="2" customFormat="1" ht="19.9" customHeight="1">
      <c r="A254" s="30"/>
      <c r="B254" s="138"/>
      <c r="C254" s="139" t="s">
        <v>402</v>
      </c>
      <c r="D254" s="139" t="s">
        <v>138</v>
      </c>
      <c r="E254" s="140" t="s">
        <v>403</v>
      </c>
      <c r="F254" s="141" t="s">
        <v>404</v>
      </c>
      <c r="G254" s="142" t="s">
        <v>141</v>
      </c>
      <c r="H254" s="143">
        <v>71.47</v>
      </c>
      <c r="I254" s="144"/>
      <c r="J254" s="145">
        <f>ROUND(I254*H254,2)</f>
        <v>0</v>
      </c>
      <c r="K254" s="146"/>
      <c r="L254" s="31"/>
      <c r="M254" s="147" t="s">
        <v>1</v>
      </c>
      <c r="N254" s="148" t="s">
        <v>42</v>
      </c>
      <c r="O254" s="56"/>
      <c r="P254" s="149">
        <f>O254*H254</f>
        <v>0</v>
      </c>
      <c r="Q254" s="149">
        <v>0.0089</v>
      </c>
      <c r="R254" s="149">
        <f>Q254*H254</f>
        <v>0.636083</v>
      </c>
      <c r="S254" s="149">
        <v>0</v>
      </c>
      <c r="T254" s="150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1" t="s">
        <v>142</v>
      </c>
      <c r="AT254" s="151" t="s">
        <v>138</v>
      </c>
      <c r="AU254" s="151" t="s">
        <v>87</v>
      </c>
      <c r="AY254" s="15" t="s">
        <v>136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5" t="s">
        <v>85</v>
      </c>
      <c r="BK254" s="152">
        <f>ROUND(I254*H254,2)</f>
        <v>0</v>
      </c>
      <c r="BL254" s="15" t="s">
        <v>142</v>
      </c>
      <c r="BM254" s="151" t="s">
        <v>405</v>
      </c>
    </row>
    <row r="255" spans="2:51" s="13" customFormat="1" ht="12">
      <c r="B255" s="153"/>
      <c r="D255" s="154" t="s">
        <v>144</v>
      </c>
      <c r="E255" s="155" t="s">
        <v>1</v>
      </c>
      <c r="F255" s="156" t="s">
        <v>374</v>
      </c>
      <c r="H255" s="157">
        <v>71.47</v>
      </c>
      <c r="I255" s="158"/>
      <c r="L255" s="153"/>
      <c r="M255" s="159"/>
      <c r="N255" s="160"/>
      <c r="O255" s="160"/>
      <c r="P255" s="160"/>
      <c r="Q255" s="160"/>
      <c r="R255" s="160"/>
      <c r="S255" s="160"/>
      <c r="T255" s="161"/>
      <c r="AT255" s="155" t="s">
        <v>144</v>
      </c>
      <c r="AU255" s="155" t="s">
        <v>87</v>
      </c>
      <c r="AV255" s="13" t="s">
        <v>87</v>
      </c>
      <c r="AW255" s="13" t="s">
        <v>32</v>
      </c>
      <c r="AX255" s="13" t="s">
        <v>85</v>
      </c>
      <c r="AY255" s="155" t="s">
        <v>136</v>
      </c>
    </row>
    <row r="256" spans="1:65" s="2" customFormat="1" ht="19.9" customHeight="1">
      <c r="A256" s="30"/>
      <c r="B256" s="138"/>
      <c r="C256" s="139" t="s">
        <v>406</v>
      </c>
      <c r="D256" s="139" t="s">
        <v>138</v>
      </c>
      <c r="E256" s="140" t="s">
        <v>407</v>
      </c>
      <c r="F256" s="141" t="s">
        <v>408</v>
      </c>
      <c r="G256" s="142" t="s">
        <v>141</v>
      </c>
      <c r="H256" s="143">
        <v>21.012</v>
      </c>
      <c r="I256" s="144"/>
      <c r="J256" s="145">
        <f>ROUND(I256*H256,2)</f>
        <v>0</v>
      </c>
      <c r="K256" s="146"/>
      <c r="L256" s="31"/>
      <c r="M256" s="147" t="s">
        <v>1</v>
      </c>
      <c r="N256" s="148" t="s">
        <v>42</v>
      </c>
      <c r="O256" s="56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1" t="s">
        <v>142</v>
      </c>
      <c r="AT256" s="151" t="s">
        <v>138</v>
      </c>
      <c r="AU256" s="151" t="s">
        <v>87</v>
      </c>
      <c r="AY256" s="15" t="s">
        <v>136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5" t="s">
        <v>85</v>
      </c>
      <c r="BK256" s="152">
        <f>ROUND(I256*H256,2)</f>
        <v>0</v>
      </c>
      <c r="BL256" s="15" t="s">
        <v>142</v>
      </c>
      <c r="BM256" s="151" t="s">
        <v>409</v>
      </c>
    </row>
    <row r="257" spans="2:51" s="13" customFormat="1" ht="22.5">
      <c r="B257" s="153"/>
      <c r="D257" s="154" t="s">
        <v>144</v>
      </c>
      <c r="E257" s="155" t="s">
        <v>1</v>
      </c>
      <c r="F257" s="156" t="s">
        <v>397</v>
      </c>
      <c r="H257" s="157">
        <v>21.012</v>
      </c>
      <c r="I257" s="158"/>
      <c r="L257" s="153"/>
      <c r="M257" s="159"/>
      <c r="N257" s="160"/>
      <c r="O257" s="160"/>
      <c r="P257" s="160"/>
      <c r="Q257" s="160"/>
      <c r="R257" s="160"/>
      <c r="S257" s="160"/>
      <c r="T257" s="161"/>
      <c r="AT257" s="155" t="s">
        <v>144</v>
      </c>
      <c r="AU257" s="155" t="s">
        <v>87</v>
      </c>
      <c r="AV257" s="13" t="s">
        <v>87</v>
      </c>
      <c r="AW257" s="13" t="s">
        <v>32</v>
      </c>
      <c r="AX257" s="13" t="s">
        <v>85</v>
      </c>
      <c r="AY257" s="155" t="s">
        <v>136</v>
      </c>
    </row>
    <row r="258" spans="1:65" s="2" customFormat="1" ht="19.9" customHeight="1">
      <c r="A258" s="30"/>
      <c r="B258" s="138"/>
      <c r="C258" s="139" t="s">
        <v>410</v>
      </c>
      <c r="D258" s="139" t="s">
        <v>138</v>
      </c>
      <c r="E258" s="140" t="s">
        <v>411</v>
      </c>
      <c r="F258" s="141" t="s">
        <v>412</v>
      </c>
      <c r="G258" s="142" t="s">
        <v>141</v>
      </c>
      <c r="H258" s="143">
        <v>71.47</v>
      </c>
      <c r="I258" s="144"/>
      <c r="J258" s="145">
        <f>ROUND(I258*H258,2)</f>
        <v>0</v>
      </c>
      <c r="K258" s="146"/>
      <c r="L258" s="31"/>
      <c r="M258" s="147" t="s">
        <v>1</v>
      </c>
      <c r="N258" s="148" t="s">
        <v>42</v>
      </c>
      <c r="O258" s="56"/>
      <c r="P258" s="149">
        <f>O258*H258</f>
        <v>0</v>
      </c>
      <c r="Q258" s="149">
        <v>0.00315</v>
      </c>
      <c r="R258" s="149">
        <f>Q258*H258</f>
        <v>0.2251305</v>
      </c>
      <c r="S258" s="149">
        <v>0</v>
      </c>
      <c r="T258" s="150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1" t="s">
        <v>142</v>
      </c>
      <c r="AT258" s="151" t="s">
        <v>138</v>
      </c>
      <c r="AU258" s="151" t="s">
        <v>87</v>
      </c>
      <c r="AY258" s="15" t="s">
        <v>136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5" t="s">
        <v>85</v>
      </c>
      <c r="BK258" s="152">
        <f>ROUND(I258*H258,2)</f>
        <v>0</v>
      </c>
      <c r="BL258" s="15" t="s">
        <v>142</v>
      </c>
      <c r="BM258" s="151" t="s">
        <v>413</v>
      </c>
    </row>
    <row r="259" spans="2:51" s="13" customFormat="1" ht="12">
      <c r="B259" s="153"/>
      <c r="D259" s="154" t="s">
        <v>144</v>
      </c>
      <c r="E259" s="155" t="s">
        <v>1</v>
      </c>
      <c r="F259" s="156" t="s">
        <v>374</v>
      </c>
      <c r="H259" s="157">
        <v>71.47</v>
      </c>
      <c r="I259" s="158"/>
      <c r="L259" s="153"/>
      <c r="M259" s="159"/>
      <c r="N259" s="160"/>
      <c r="O259" s="160"/>
      <c r="P259" s="160"/>
      <c r="Q259" s="160"/>
      <c r="R259" s="160"/>
      <c r="S259" s="160"/>
      <c r="T259" s="161"/>
      <c r="AT259" s="155" t="s">
        <v>144</v>
      </c>
      <c r="AU259" s="155" t="s">
        <v>87</v>
      </c>
      <c r="AV259" s="13" t="s">
        <v>87</v>
      </c>
      <c r="AW259" s="13" t="s">
        <v>32</v>
      </c>
      <c r="AX259" s="13" t="s">
        <v>85</v>
      </c>
      <c r="AY259" s="155" t="s">
        <v>136</v>
      </c>
    </row>
    <row r="260" spans="1:65" s="2" customFormat="1" ht="19.9" customHeight="1">
      <c r="A260" s="30"/>
      <c r="B260" s="138"/>
      <c r="C260" s="139" t="s">
        <v>414</v>
      </c>
      <c r="D260" s="139" t="s">
        <v>138</v>
      </c>
      <c r="E260" s="140" t="s">
        <v>415</v>
      </c>
      <c r="F260" s="141" t="s">
        <v>416</v>
      </c>
      <c r="G260" s="142" t="s">
        <v>141</v>
      </c>
      <c r="H260" s="143">
        <v>14.2</v>
      </c>
      <c r="I260" s="144"/>
      <c r="J260" s="145">
        <f>ROUND(I260*H260,2)</f>
        <v>0</v>
      </c>
      <c r="K260" s="146"/>
      <c r="L260" s="31"/>
      <c r="M260" s="147" t="s">
        <v>1</v>
      </c>
      <c r="N260" s="148" t="s">
        <v>42</v>
      </c>
      <c r="O260" s="56"/>
      <c r="P260" s="149">
        <f>O260*H260</f>
        <v>0</v>
      </c>
      <c r="Q260" s="149">
        <v>0</v>
      </c>
      <c r="R260" s="149">
        <f>Q260*H260</f>
        <v>0</v>
      </c>
      <c r="S260" s="149">
        <v>0</v>
      </c>
      <c r="T260" s="150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1" t="s">
        <v>142</v>
      </c>
      <c r="AT260" s="151" t="s">
        <v>138</v>
      </c>
      <c r="AU260" s="151" t="s">
        <v>87</v>
      </c>
      <c r="AY260" s="15" t="s">
        <v>136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5" t="s">
        <v>85</v>
      </c>
      <c r="BK260" s="152">
        <f>ROUND(I260*H260,2)</f>
        <v>0</v>
      </c>
      <c r="BL260" s="15" t="s">
        <v>142</v>
      </c>
      <c r="BM260" s="151" t="s">
        <v>417</v>
      </c>
    </row>
    <row r="261" spans="2:51" s="13" customFormat="1" ht="12">
      <c r="B261" s="153"/>
      <c r="D261" s="154" t="s">
        <v>144</v>
      </c>
      <c r="E261" s="155" t="s">
        <v>1</v>
      </c>
      <c r="F261" s="156" t="s">
        <v>379</v>
      </c>
      <c r="H261" s="157">
        <v>14.2</v>
      </c>
      <c r="I261" s="158"/>
      <c r="L261" s="153"/>
      <c r="M261" s="159"/>
      <c r="N261" s="160"/>
      <c r="O261" s="160"/>
      <c r="P261" s="160"/>
      <c r="Q261" s="160"/>
      <c r="R261" s="160"/>
      <c r="S261" s="160"/>
      <c r="T261" s="161"/>
      <c r="AT261" s="155" t="s">
        <v>144</v>
      </c>
      <c r="AU261" s="155" t="s">
        <v>87</v>
      </c>
      <c r="AV261" s="13" t="s">
        <v>87</v>
      </c>
      <c r="AW261" s="13" t="s">
        <v>32</v>
      </c>
      <c r="AX261" s="13" t="s">
        <v>85</v>
      </c>
      <c r="AY261" s="155" t="s">
        <v>136</v>
      </c>
    </row>
    <row r="262" spans="1:65" s="2" customFormat="1" ht="19.9" customHeight="1">
      <c r="A262" s="30"/>
      <c r="B262" s="138"/>
      <c r="C262" s="139" t="s">
        <v>418</v>
      </c>
      <c r="D262" s="139" t="s">
        <v>138</v>
      </c>
      <c r="E262" s="140" t="s">
        <v>419</v>
      </c>
      <c r="F262" s="141" t="s">
        <v>420</v>
      </c>
      <c r="G262" s="142" t="s">
        <v>141</v>
      </c>
      <c r="H262" s="143">
        <v>17.125</v>
      </c>
      <c r="I262" s="144"/>
      <c r="J262" s="145">
        <f>ROUND(I262*H262,2)</f>
        <v>0</v>
      </c>
      <c r="K262" s="146"/>
      <c r="L262" s="31"/>
      <c r="M262" s="147" t="s">
        <v>1</v>
      </c>
      <c r="N262" s="148" t="s">
        <v>42</v>
      </c>
      <c r="O262" s="56"/>
      <c r="P262" s="149">
        <f>O262*H262</f>
        <v>0</v>
      </c>
      <c r="Q262" s="149">
        <v>0.00116</v>
      </c>
      <c r="R262" s="149">
        <f>Q262*H262</f>
        <v>0.019865</v>
      </c>
      <c r="S262" s="149">
        <v>0</v>
      </c>
      <c r="T262" s="150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1" t="s">
        <v>142</v>
      </c>
      <c r="AT262" s="151" t="s">
        <v>138</v>
      </c>
      <c r="AU262" s="151" t="s">
        <v>87</v>
      </c>
      <c r="AY262" s="15" t="s">
        <v>136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5" t="s">
        <v>85</v>
      </c>
      <c r="BK262" s="152">
        <f>ROUND(I262*H262,2)</f>
        <v>0</v>
      </c>
      <c r="BL262" s="15" t="s">
        <v>142</v>
      </c>
      <c r="BM262" s="151" t="s">
        <v>421</v>
      </c>
    </row>
    <row r="263" spans="2:51" s="13" customFormat="1" ht="22.5">
      <c r="B263" s="153"/>
      <c r="D263" s="154" t="s">
        <v>144</v>
      </c>
      <c r="E263" s="155" t="s">
        <v>1</v>
      </c>
      <c r="F263" s="156" t="s">
        <v>422</v>
      </c>
      <c r="H263" s="157">
        <v>17.125</v>
      </c>
      <c r="I263" s="158"/>
      <c r="L263" s="153"/>
      <c r="M263" s="159"/>
      <c r="N263" s="160"/>
      <c r="O263" s="160"/>
      <c r="P263" s="160"/>
      <c r="Q263" s="160"/>
      <c r="R263" s="160"/>
      <c r="S263" s="160"/>
      <c r="T263" s="161"/>
      <c r="AT263" s="155" t="s">
        <v>144</v>
      </c>
      <c r="AU263" s="155" t="s">
        <v>87</v>
      </c>
      <c r="AV263" s="13" t="s">
        <v>87</v>
      </c>
      <c r="AW263" s="13" t="s">
        <v>32</v>
      </c>
      <c r="AX263" s="13" t="s">
        <v>85</v>
      </c>
      <c r="AY263" s="155" t="s">
        <v>136</v>
      </c>
    </row>
    <row r="264" spans="1:65" s="2" customFormat="1" ht="19.9" customHeight="1">
      <c r="A264" s="30"/>
      <c r="B264" s="138"/>
      <c r="C264" s="139" t="s">
        <v>423</v>
      </c>
      <c r="D264" s="139" t="s">
        <v>138</v>
      </c>
      <c r="E264" s="140" t="s">
        <v>424</v>
      </c>
      <c r="F264" s="141" t="s">
        <v>425</v>
      </c>
      <c r="G264" s="142" t="s">
        <v>141</v>
      </c>
      <c r="H264" s="143">
        <v>17.125</v>
      </c>
      <c r="I264" s="144"/>
      <c r="J264" s="145">
        <f>ROUND(I264*H264,2)</f>
        <v>0</v>
      </c>
      <c r="K264" s="146"/>
      <c r="L264" s="31"/>
      <c r="M264" s="147" t="s">
        <v>1</v>
      </c>
      <c r="N264" s="148" t="s">
        <v>42</v>
      </c>
      <c r="O264" s="56"/>
      <c r="P264" s="149">
        <f>O264*H264</f>
        <v>0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1" t="s">
        <v>142</v>
      </c>
      <c r="AT264" s="151" t="s">
        <v>138</v>
      </c>
      <c r="AU264" s="151" t="s">
        <v>87</v>
      </c>
      <c r="AY264" s="15" t="s">
        <v>136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5" t="s">
        <v>85</v>
      </c>
      <c r="BK264" s="152">
        <f>ROUND(I264*H264,2)</f>
        <v>0</v>
      </c>
      <c r="BL264" s="15" t="s">
        <v>142</v>
      </c>
      <c r="BM264" s="151" t="s">
        <v>426</v>
      </c>
    </row>
    <row r="265" spans="2:51" s="13" customFormat="1" ht="22.5">
      <c r="B265" s="153"/>
      <c r="D265" s="154" t="s">
        <v>144</v>
      </c>
      <c r="E265" s="155" t="s">
        <v>1</v>
      </c>
      <c r="F265" s="156" t="s">
        <v>422</v>
      </c>
      <c r="H265" s="157">
        <v>17.125</v>
      </c>
      <c r="I265" s="158"/>
      <c r="L265" s="153"/>
      <c r="M265" s="159"/>
      <c r="N265" s="160"/>
      <c r="O265" s="160"/>
      <c r="P265" s="160"/>
      <c r="Q265" s="160"/>
      <c r="R265" s="160"/>
      <c r="S265" s="160"/>
      <c r="T265" s="161"/>
      <c r="AT265" s="155" t="s">
        <v>144</v>
      </c>
      <c r="AU265" s="155" t="s">
        <v>87</v>
      </c>
      <c r="AV265" s="13" t="s">
        <v>87</v>
      </c>
      <c r="AW265" s="13" t="s">
        <v>32</v>
      </c>
      <c r="AX265" s="13" t="s">
        <v>85</v>
      </c>
      <c r="AY265" s="155" t="s">
        <v>136</v>
      </c>
    </row>
    <row r="266" spans="2:63" s="12" customFormat="1" ht="22.9" customHeight="1">
      <c r="B266" s="125"/>
      <c r="D266" s="126" t="s">
        <v>76</v>
      </c>
      <c r="E266" s="136" t="s">
        <v>427</v>
      </c>
      <c r="F266" s="136" t="s">
        <v>428</v>
      </c>
      <c r="I266" s="128"/>
      <c r="J266" s="137">
        <f>BK266</f>
        <v>0</v>
      </c>
      <c r="L266" s="125"/>
      <c r="M266" s="130"/>
      <c r="N266" s="131"/>
      <c r="O266" s="131"/>
      <c r="P266" s="132">
        <f>SUM(P267:P272)</f>
        <v>0</v>
      </c>
      <c r="Q266" s="131"/>
      <c r="R266" s="132">
        <f>SUM(R267:R272)</f>
        <v>0</v>
      </c>
      <c r="S266" s="131"/>
      <c r="T266" s="133">
        <f>SUM(T267:T272)</f>
        <v>0</v>
      </c>
      <c r="AR266" s="126" t="s">
        <v>85</v>
      </c>
      <c r="AT266" s="134" t="s">
        <v>76</v>
      </c>
      <c r="AU266" s="134" t="s">
        <v>85</v>
      </c>
      <c r="AY266" s="126" t="s">
        <v>136</v>
      </c>
      <c r="BK266" s="135">
        <f>SUM(BK267:BK272)</f>
        <v>0</v>
      </c>
    </row>
    <row r="267" spans="1:65" s="2" customFormat="1" ht="14.45" customHeight="1">
      <c r="A267" s="30"/>
      <c r="B267" s="138"/>
      <c r="C267" s="139" t="s">
        <v>429</v>
      </c>
      <c r="D267" s="139" t="s">
        <v>138</v>
      </c>
      <c r="E267" s="140" t="s">
        <v>430</v>
      </c>
      <c r="F267" s="141" t="s">
        <v>431</v>
      </c>
      <c r="G267" s="142" t="s">
        <v>179</v>
      </c>
      <c r="H267" s="143">
        <v>68.796</v>
      </c>
      <c r="I267" s="144"/>
      <c r="J267" s="145">
        <f>ROUND(I267*H267,2)</f>
        <v>0</v>
      </c>
      <c r="K267" s="146"/>
      <c r="L267" s="31"/>
      <c r="M267" s="147" t="s">
        <v>1</v>
      </c>
      <c r="N267" s="148" t="s">
        <v>42</v>
      </c>
      <c r="O267" s="56"/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1" t="s">
        <v>142</v>
      </c>
      <c r="AT267" s="151" t="s">
        <v>138</v>
      </c>
      <c r="AU267" s="151" t="s">
        <v>87</v>
      </c>
      <c r="AY267" s="15" t="s">
        <v>136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5" t="s">
        <v>85</v>
      </c>
      <c r="BK267" s="152">
        <f>ROUND(I267*H267,2)</f>
        <v>0</v>
      </c>
      <c r="BL267" s="15" t="s">
        <v>142</v>
      </c>
      <c r="BM267" s="151" t="s">
        <v>432</v>
      </c>
    </row>
    <row r="268" spans="1:65" s="2" customFormat="1" ht="19.9" customHeight="1">
      <c r="A268" s="30"/>
      <c r="B268" s="138"/>
      <c r="C268" s="139" t="s">
        <v>433</v>
      </c>
      <c r="D268" s="139" t="s">
        <v>138</v>
      </c>
      <c r="E268" s="140" t="s">
        <v>434</v>
      </c>
      <c r="F268" s="141" t="s">
        <v>435</v>
      </c>
      <c r="G268" s="142" t="s">
        <v>179</v>
      </c>
      <c r="H268" s="143">
        <v>68.796</v>
      </c>
      <c r="I268" s="144"/>
      <c r="J268" s="145">
        <f>ROUND(I268*H268,2)</f>
        <v>0</v>
      </c>
      <c r="K268" s="146"/>
      <c r="L268" s="31"/>
      <c r="M268" s="147" t="s">
        <v>1</v>
      </c>
      <c r="N268" s="148" t="s">
        <v>42</v>
      </c>
      <c r="O268" s="56"/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1" t="s">
        <v>142</v>
      </c>
      <c r="AT268" s="151" t="s">
        <v>138</v>
      </c>
      <c r="AU268" s="151" t="s">
        <v>87</v>
      </c>
      <c r="AY268" s="15" t="s">
        <v>136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5" t="s">
        <v>85</v>
      </c>
      <c r="BK268" s="152">
        <f>ROUND(I268*H268,2)</f>
        <v>0</v>
      </c>
      <c r="BL268" s="15" t="s">
        <v>142</v>
      </c>
      <c r="BM268" s="151" t="s">
        <v>436</v>
      </c>
    </row>
    <row r="269" spans="1:65" s="2" customFormat="1" ht="19.9" customHeight="1">
      <c r="A269" s="30"/>
      <c r="B269" s="138"/>
      <c r="C269" s="139" t="s">
        <v>437</v>
      </c>
      <c r="D269" s="139" t="s">
        <v>138</v>
      </c>
      <c r="E269" s="140" t="s">
        <v>438</v>
      </c>
      <c r="F269" s="141" t="s">
        <v>439</v>
      </c>
      <c r="G269" s="142" t="s">
        <v>179</v>
      </c>
      <c r="H269" s="143">
        <v>68.796</v>
      </c>
      <c r="I269" s="144"/>
      <c r="J269" s="145">
        <f>ROUND(I269*H269,2)</f>
        <v>0</v>
      </c>
      <c r="K269" s="146"/>
      <c r="L269" s="31"/>
      <c r="M269" s="147" t="s">
        <v>1</v>
      </c>
      <c r="N269" s="148" t="s">
        <v>42</v>
      </c>
      <c r="O269" s="56"/>
      <c r="P269" s="149">
        <f>O269*H269</f>
        <v>0</v>
      </c>
      <c r="Q269" s="149">
        <v>0</v>
      </c>
      <c r="R269" s="149">
        <f>Q269*H269</f>
        <v>0</v>
      </c>
      <c r="S269" s="149">
        <v>0</v>
      </c>
      <c r="T269" s="150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1" t="s">
        <v>142</v>
      </c>
      <c r="AT269" s="151" t="s">
        <v>138</v>
      </c>
      <c r="AU269" s="151" t="s">
        <v>87</v>
      </c>
      <c r="AY269" s="15" t="s">
        <v>136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5" t="s">
        <v>85</v>
      </c>
      <c r="BK269" s="152">
        <f>ROUND(I269*H269,2)</f>
        <v>0</v>
      </c>
      <c r="BL269" s="15" t="s">
        <v>142</v>
      </c>
      <c r="BM269" s="151" t="s">
        <v>440</v>
      </c>
    </row>
    <row r="270" spans="1:65" s="2" customFormat="1" ht="19.9" customHeight="1">
      <c r="A270" s="30"/>
      <c r="B270" s="138"/>
      <c r="C270" s="139" t="s">
        <v>441</v>
      </c>
      <c r="D270" s="139" t="s">
        <v>138</v>
      </c>
      <c r="E270" s="140" t="s">
        <v>442</v>
      </c>
      <c r="F270" s="141" t="s">
        <v>443</v>
      </c>
      <c r="G270" s="142" t="s">
        <v>179</v>
      </c>
      <c r="H270" s="143">
        <v>619.164</v>
      </c>
      <c r="I270" s="144"/>
      <c r="J270" s="145">
        <f>ROUND(I270*H270,2)</f>
        <v>0</v>
      </c>
      <c r="K270" s="146"/>
      <c r="L270" s="31"/>
      <c r="M270" s="147" t="s">
        <v>1</v>
      </c>
      <c r="N270" s="148" t="s">
        <v>42</v>
      </c>
      <c r="O270" s="56"/>
      <c r="P270" s="149">
        <f>O270*H270</f>
        <v>0</v>
      </c>
      <c r="Q270" s="149">
        <v>0</v>
      </c>
      <c r="R270" s="149">
        <f>Q270*H270</f>
        <v>0</v>
      </c>
      <c r="S270" s="149">
        <v>0</v>
      </c>
      <c r="T270" s="150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1" t="s">
        <v>142</v>
      </c>
      <c r="AT270" s="151" t="s">
        <v>138</v>
      </c>
      <c r="AU270" s="151" t="s">
        <v>87</v>
      </c>
      <c r="AY270" s="15" t="s">
        <v>136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5" t="s">
        <v>85</v>
      </c>
      <c r="BK270" s="152">
        <f>ROUND(I270*H270,2)</f>
        <v>0</v>
      </c>
      <c r="BL270" s="15" t="s">
        <v>142</v>
      </c>
      <c r="BM270" s="151" t="s">
        <v>444</v>
      </c>
    </row>
    <row r="271" spans="2:51" s="13" customFormat="1" ht="12">
      <c r="B271" s="153"/>
      <c r="D271" s="154" t="s">
        <v>144</v>
      </c>
      <c r="F271" s="156" t="s">
        <v>445</v>
      </c>
      <c r="H271" s="157">
        <v>619.164</v>
      </c>
      <c r="I271" s="158"/>
      <c r="L271" s="153"/>
      <c r="M271" s="159"/>
      <c r="N271" s="160"/>
      <c r="O271" s="160"/>
      <c r="P271" s="160"/>
      <c r="Q271" s="160"/>
      <c r="R271" s="160"/>
      <c r="S271" s="160"/>
      <c r="T271" s="161"/>
      <c r="AT271" s="155" t="s">
        <v>144</v>
      </c>
      <c r="AU271" s="155" t="s">
        <v>87</v>
      </c>
      <c r="AV271" s="13" t="s">
        <v>87</v>
      </c>
      <c r="AW271" s="13" t="s">
        <v>3</v>
      </c>
      <c r="AX271" s="13" t="s">
        <v>85</v>
      </c>
      <c r="AY271" s="155" t="s">
        <v>136</v>
      </c>
    </row>
    <row r="272" spans="1:65" s="2" customFormat="1" ht="30" customHeight="1">
      <c r="A272" s="30"/>
      <c r="B272" s="138"/>
      <c r="C272" s="139" t="s">
        <v>446</v>
      </c>
      <c r="D272" s="139" t="s">
        <v>138</v>
      </c>
      <c r="E272" s="140" t="s">
        <v>447</v>
      </c>
      <c r="F272" s="141" t="s">
        <v>448</v>
      </c>
      <c r="G272" s="142" t="s">
        <v>179</v>
      </c>
      <c r="H272" s="143">
        <v>68.796</v>
      </c>
      <c r="I272" s="144"/>
      <c r="J272" s="145">
        <f>ROUND(I272*H272,2)</f>
        <v>0</v>
      </c>
      <c r="K272" s="146"/>
      <c r="L272" s="31"/>
      <c r="M272" s="147" t="s">
        <v>1</v>
      </c>
      <c r="N272" s="148" t="s">
        <v>42</v>
      </c>
      <c r="O272" s="56"/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1" t="s">
        <v>142</v>
      </c>
      <c r="AT272" s="151" t="s">
        <v>138</v>
      </c>
      <c r="AU272" s="151" t="s">
        <v>87</v>
      </c>
      <c r="AY272" s="15" t="s">
        <v>136</v>
      </c>
      <c r="BE272" s="152">
        <f>IF(N272="základní",J272,0)</f>
        <v>0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5" t="s">
        <v>85</v>
      </c>
      <c r="BK272" s="152">
        <f>ROUND(I272*H272,2)</f>
        <v>0</v>
      </c>
      <c r="BL272" s="15" t="s">
        <v>142</v>
      </c>
      <c r="BM272" s="151" t="s">
        <v>449</v>
      </c>
    </row>
    <row r="273" spans="2:63" s="12" customFormat="1" ht="22.9" customHeight="1">
      <c r="B273" s="125"/>
      <c r="D273" s="126" t="s">
        <v>76</v>
      </c>
      <c r="E273" s="136" t="s">
        <v>450</v>
      </c>
      <c r="F273" s="136" t="s">
        <v>451</v>
      </c>
      <c r="I273" s="128"/>
      <c r="J273" s="137">
        <f>BK273</f>
        <v>0</v>
      </c>
      <c r="L273" s="125"/>
      <c r="M273" s="130"/>
      <c r="N273" s="131"/>
      <c r="O273" s="131"/>
      <c r="P273" s="132">
        <f>P274</f>
        <v>0</v>
      </c>
      <c r="Q273" s="131"/>
      <c r="R273" s="132">
        <f>R274</f>
        <v>0</v>
      </c>
      <c r="S273" s="131"/>
      <c r="T273" s="133">
        <f>T274</f>
        <v>0</v>
      </c>
      <c r="AR273" s="126" t="s">
        <v>85</v>
      </c>
      <c r="AT273" s="134" t="s">
        <v>76</v>
      </c>
      <c r="AU273" s="134" t="s">
        <v>85</v>
      </c>
      <c r="AY273" s="126" t="s">
        <v>136</v>
      </c>
      <c r="BK273" s="135">
        <f>BK274</f>
        <v>0</v>
      </c>
    </row>
    <row r="274" spans="1:65" s="2" customFormat="1" ht="14.45" customHeight="1">
      <c r="A274" s="30"/>
      <c r="B274" s="138"/>
      <c r="C274" s="139" t="s">
        <v>452</v>
      </c>
      <c r="D274" s="139" t="s">
        <v>138</v>
      </c>
      <c r="E274" s="140" t="s">
        <v>453</v>
      </c>
      <c r="F274" s="141" t="s">
        <v>454</v>
      </c>
      <c r="G274" s="142" t="s">
        <v>179</v>
      </c>
      <c r="H274" s="143">
        <v>48.607</v>
      </c>
      <c r="I274" s="144"/>
      <c r="J274" s="145">
        <f>ROUND(I274*H274,2)</f>
        <v>0</v>
      </c>
      <c r="K274" s="146"/>
      <c r="L274" s="31"/>
      <c r="M274" s="147" t="s">
        <v>1</v>
      </c>
      <c r="N274" s="148" t="s">
        <v>42</v>
      </c>
      <c r="O274" s="56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1" t="s">
        <v>142</v>
      </c>
      <c r="AT274" s="151" t="s">
        <v>138</v>
      </c>
      <c r="AU274" s="151" t="s">
        <v>87</v>
      </c>
      <c r="AY274" s="15" t="s">
        <v>136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5" t="s">
        <v>85</v>
      </c>
      <c r="BK274" s="152">
        <f>ROUND(I274*H274,2)</f>
        <v>0</v>
      </c>
      <c r="BL274" s="15" t="s">
        <v>142</v>
      </c>
      <c r="BM274" s="151" t="s">
        <v>455</v>
      </c>
    </row>
    <row r="275" spans="2:63" s="12" customFormat="1" ht="25.9" customHeight="1">
      <c r="B275" s="125"/>
      <c r="D275" s="126" t="s">
        <v>76</v>
      </c>
      <c r="E275" s="127" t="s">
        <v>456</v>
      </c>
      <c r="F275" s="127" t="s">
        <v>457</v>
      </c>
      <c r="I275" s="128"/>
      <c r="J275" s="129">
        <f>BK275</f>
        <v>0</v>
      </c>
      <c r="L275" s="125"/>
      <c r="M275" s="130"/>
      <c r="N275" s="131"/>
      <c r="O275" s="131"/>
      <c r="P275" s="132">
        <f>P276+P284+P312+P318+P336+P346+P355+P386+P391</f>
        <v>0</v>
      </c>
      <c r="Q275" s="131"/>
      <c r="R275" s="132">
        <f>R276+R284+R312+R318+R336+R346+R355+R386+R391</f>
        <v>4.85960105</v>
      </c>
      <c r="S275" s="131"/>
      <c r="T275" s="133">
        <f>T276+T284+T312+T318+T336+T346+T355+T386+T391</f>
        <v>10.276335900000001</v>
      </c>
      <c r="AR275" s="126" t="s">
        <v>87</v>
      </c>
      <c r="AT275" s="134" t="s">
        <v>76</v>
      </c>
      <c r="AU275" s="134" t="s">
        <v>77</v>
      </c>
      <c r="AY275" s="126" t="s">
        <v>136</v>
      </c>
      <c r="BK275" s="135">
        <f>BK276+BK284+BK312+BK318+BK336+BK346+BK355+BK386+BK391</f>
        <v>0</v>
      </c>
    </row>
    <row r="276" spans="2:63" s="12" customFormat="1" ht="22.9" customHeight="1">
      <c r="B276" s="125"/>
      <c r="D276" s="126" t="s">
        <v>76</v>
      </c>
      <c r="E276" s="136" t="s">
        <v>458</v>
      </c>
      <c r="F276" s="136" t="s">
        <v>459</v>
      </c>
      <c r="I276" s="128"/>
      <c r="J276" s="137">
        <f>BK276</f>
        <v>0</v>
      </c>
      <c r="L276" s="125"/>
      <c r="M276" s="130"/>
      <c r="N276" s="131"/>
      <c r="O276" s="131"/>
      <c r="P276" s="132">
        <f>SUM(P277:P283)</f>
        <v>0</v>
      </c>
      <c r="Q276" s="131"/>
      <c r="R276" s="132">
        <f>SUM(R277:R283)</f>
        <v>0.0465612</v>
      </c>
      <c r="S276" s="131"/>
      <c r="T276" s="133">
        <f>SUM(T277:T283)</f>
        <v>0</v>
      </c>
      <c r="AR276" s="126" t="s">
        <v>87</v>
      </c>
      <c r="AT276" s="134" t="s">
        <v>76</v>
      </c>
      <c r="AU276" s="134" t="s">
        <v>85</v>
      </c>
      <c r="AY276" s="126" t="s">
        <v>136</v>
      </c>
      <c r="BK276" s="135">
        <f>SUM(BK277:BK283)</f>
        <v>0</v>
      </c>
    </row>
    <row r="277" spans="1:65" s="2" customFormat="1" ht="19.9" customHeight="1">
      <c r="A277" s="30"/>
      <c r="B277" s="138"/>
      <c r="C277" s="139" t="s">
        <v>460</v>
      </c>
      <c r="D277" s="139" t="s">
        <v>138</v>
      </c>
      <c r="E277" s="140" t="s">
        <v>461</v>
      </c>
      <c r="F277" s="141" t="s">
        <v>462</v>
      </c>
      <c r="G277" s="142" t="s">
        <v>141</v>
      </c>
      <c r="H277" s="143">
        <v>43.264</v>
      </c>
      <c r="I277" s="144"/>
      <c r="J277" s="145">
        <f>ROUND(I277*H277,2)</f>
        <v>0</v>
      </c>
      <c r="K277" s="146"/>
      <c r="L277" s="31"/>
      <c r="M277" s="147" t="s">
        <v>1</v>
      </c>
      <c r="N277" s="148" t="s">
        <v>42</v>
      </c>
      <c r="O277" s="56"/>
      <c r="P277" s="149">
        <f>O277*H277</f>
        <v>0</v>
      </c>
      <c r="Q277" s="149">
        <v>0.0008</v>
      </c>
      <c r="R277" s="149">
        <f>Q277*H277</f>
        <v>0.0346112</v>
      </c>
      <c r="S277" s="149">
        <v>0</v>
      </c>
      <c r="T277" s="150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1" t="s">
        <v>218</v>
      </c>
      <c r="AT277" s="151" t="s">
        <v>138</v>
      </c>
      <c r="AU277" s="151" t="s">
        <v>87</v>
      </c>
      <c r="AY277" s="15" t="s">
        <v>136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5" t="s">
        <v>85</v>
      </c>
      <c r="BK277" s="152">
        <f>ROUND(I277*H277,2)</f>
        <v>0</v>
      </c>
      <c r="BL277" s="15" t="s">
        <v>218</v>
      </c>
      <c r="BM277" s="151" t="s">
        <v>463</v>
      </c>
    </row>
    <row r="278" spans="2:51" s="13" customFormat="1" ht="12">
      <c r="B278" s="153"/>
      <c r="D278" s="154" t="s">
        <v>144</v>
      </c>
      <c r="E278" s="155" t="s">
        <v>1</v>
      </c>
      <c r="F278" s="156" t="s">
        <v>163</v>
      </c>
      <c r="H278" s="157">
        <v>43.264</v>
      </c>
      <c r="I278" s="158"/>
      <c r="L278" s="153"/>
      <c r="M278" s="159"/>
      <c r="N278" s="160"/>
      <c r="O278" s="160"/>
      <c r="P278" s="160"/>
      <c r="Q278" s="160"/>
      <c r="R278" s="160"/>
      <c r="S278" s="160"/>
      <c r="T278" s="161"/>
      <c r="AT278" s="155" t="s">
        <v>144</v>
      </c>
      <c r="AU278" s="155" t="s">
        <v>87</v>
      </c>
      <c r="AV278" s="13" t="s">
        <v>87</v>
      </c>
      <c r="AW278" s="13" t="s">
        <v>32</v>
      </c>
      <c r="AX278" s="13" t="s">
        <v>85</v>
      </c>
      <c r="AY278" s="155" t="s">
        <v>136</v>
      </c>
    </row>
    <row r="279" spans="1:65" s="2" customFormat="1" ht="19.9" customHeight="1">
      <c r="A279" s="30"/>
      <c r="B279" s="138"/>
      <c r="C279" s="139" t="s">
        <v>464</v>
      </c>
      <c r="D279" s="139" t="s">
        <v>138</v>
      </c>
      <c r="E279" s="140" t="s">
        <v>465</v>
      </c>
      <c r="F279" s="141" t="s">
        <v>466</v>
      </c>
      <c r="G279" s="142" t="s">
        <v>190</v>
      </c>
      <c r="H279" s="143">
        <v>61.5</v>
      </c>
      <c r="I279" s="144"/>
      <c r="J279" s="145">
        <f>ROUND(I279*H279,2)</f>
        <v>0</v>
      </c>
      <c r="K279" s="146"/>
      <c r="L279" s="31"/>
      <c r="M279" s="147" t="s">
        <v>1</v>
      </c>
      <c r="N279" s="148" t="s">
        <v>42</v>
      </c>
      <c r="O279" s="56"/>
      <c r="P279" s="149">
        <f>O279*H279</f>
        <v>0</v>
      </c>
      <c r="Q279" s="149">
        <v>0.00016</v>
      </c>
      <c r="R279" s="149">
        <f>Q279*H279</f>
        <v>0.009840000000000002</v>
      </c>
      <c r="S279" s="149">
        <v>0</v>
      </c>
      <c r="T279" s="150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1" t="s">
        <v>218</v>
      </c>
      <c r="AT279" s="151" t="s">
        <v>138</v>
      </c>
      <c r="AU279" s="151" t="s">
        <v>87</v>
      </c>
      <c r="AY279" s="15" t="s">
        <v>136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5" t="s">
        <v>85</v>
      </c>
      <c r="BK279" s="152">
        <f>ROUND(I279*H279,2)</f>
        <v>0</v>
      </c>
      <c r="BL279" s="15" t="s">
        <v>218</v>
      </c>
      <c r="BM279" s="151" t="s">
        <v>467</v>
      </c>
    </row>
    <row r="280" spans="2:51" s="13" customFormat="1" ht="12">
      <c r="B280" s="153"/>
      <c r="D280" s="154" t="s">
        <v>144</v>
      </c>
      <c r="E280" s="155" t="s">
        <v>1</v>
      </c>
      <c r="F280" s="156" t="s">
        <v>468</v>
      </c>
      <c r="H280" s="157">
        <v>61.5</v>
      </c>
      <c r="I280" s="158"/>
      <c r="L280" s="153"/>
      <c r="M280" s="159"/>
      <c r="N280" s="160"/>
      <c r="O280" s="160"/>
      <c r="P280" s="160"/>
      <c r="Q280" s="160"/>
      <c r="R280" s="160"/>
      <c r="S280" s="160"/>
      <c r="T280" s="161"/>
      <c r="AT280" s="155" t="s">
        <v>144</v>
      </c>
      <c r="AU280" s="155" t="s">
        <v>87</v>
      </c>
      <c r="AV280" s="13" t="s">
        <v>87</v>
      </c>
      <c r="AW280" s="13" t="s">
        <v>32</v>
      </c>
      <c r="AX280" s="13" t="s">
        <v>85</v>
      </c>
      <c r="AY280" s="155" t="s">
        <v>136</v>
      </c>
    </row>
    <row r="281" spans="1:65" s="2" customFormat="1" ht="19.9" customHeight="1">
      <c r="A281" s="30"/>
      <c r="B281" s="138"/>
      <c r="C281" s="139" t="s">
        <v>469</v>
      </c>
      <c r="D281" s="139" t="s">
        <v>138</v>
      </c>
      <c r="E281" s="140" t="s">
        <v>470</v>
      </c>
      <c r="F281" s="141" t="s">
        <v>471</v>
      </c>
      <c r="G281" s="142" t="s">
        <v>472</v>
      </c>
      <c r="H281" s="143">
        <v>5</v>
      </c>
      <c r="I281" s="144"/>
      <c r="J281" s="145">
        <f>ROUND(I281*H281,2)</f>
        <v>0</v>
      </c>
      <c r="K281" s="146"/>
      <c r="L281" s="31"/>
      <c r="M281" s="147" t="s">
        <v>1</v>
      </c>
      <c r="N281" s="148" t="s">
        <v>42</v>
      </c>
      <c r="O281" s="56"/>
      <c r="P281" s="149">
        <f>O281*H281</f>
        <v>0</v>
      </c>
      <c r="Q281" s="149">
        <v>0.00017</v>
      </c>
      <c r="R281" s="149">
        <f>Q281*H281</f>
        <v>0.0008500000000000001</v>
      </c>
      <c r="S281" s="149">
        <v>0</v>
      </c>
      <c r="T281" s="150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51" t="s">
        <v>218</v>
      </c>
      <c r="AT281" s="151" t="s">
        <v>138</v>
      </c>
      <c r="AU281" s="151" t="s">
        <v>87</v>
      </c>
      <c r="AY281" s="15" t="s">
        <v>136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5" t="s">
        <v>85</v>
      </c>
      <c r="BK281" s="152">
        <f>ROUND(I281*H281,2)</f>
        <v>0</v>
      </c>
      <c r="BL281" s="15" t="s">
        <v>218</v>
      </c>
      <c r="BM281" s="151" t="s">
        <v>473</v>
      </c>
    </row>
    <row r="282" spans="1:65" s="2" customFormat="1" ht="19.9" customHeight="1">
      <c r="A282" s="30"/>
      <c r="B282" s="138"/>
      <c r="C282" s="139" t="s">
        <v>474</v>
      </c>
      <c r="D282" s="139" t="s">
        <v>138</v>
      </c>
      <c r="E282" s="140" t="s">
        <v>475</v>
      </c>
      <c r="F282" s="141" t="s">
        <v>476</v>
      </c>
      <c r="G282" s="142" t="s">
        <v>472</v>
      </c>
      <c r="H282" s="143">
        <v>7</v>
      </c>
      <c r="I282" s="144"/>
      <c r="J282" s="145">
        <f>ROUND(I282*H282,2)</f>
        <v>0</v>
      </c>
      <c r="K282" s="146"/>
      <c r="L282" s="31"/>
      <c r="M282" s="147" t="s">
        <v>1</v>
      </c>
      <c r="N282" s="148" t="s">
        <v>42</v>
      </c>
      <c r="O282" s="56"/>
      <c r="P282" s="149">
        <f>O282*H282</f>
        <v>0</v>
      </c>
      <c r="Q282" s="149">
        <v>0.00018</v>
      </c>
      <c r="R282" s="149">
        <f>Q282*H282</f>
        <v>0.00126</v>
      </c>
      <c r="S282" s="149">
        <v>0</v>
      </c>
      <c r="T282" s="150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1" t="s">
        <v>218</v>
      </c>
      <c r="AT282" s="151" t="s">
        <v>138</v>
      </c>
      <c r="AU282" s="151" t="s">
        <v>87</v>
      </c>
      <c r="AY282" s="15" t="s">
        <v>136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5" t="s">
        <v>85</v>
      </c>
      <c r="BK282" s="152">
        <f>ROUND(I282*H282,2)</f>
        <v>0</v>
      </c>
      <c r="BL282" s="15" t="s">
        <v>218</v>
      </c>
      <c r="BM282" s="151" t="s">
        <v>477</v>
      </c>
    </row>
    <row r="283" spans="1:65" s="2" customFormat="1" ht="19.9" customHeight="1">
      <c r="A283" s="30"/>
      <c r="B283" s="138"/>
      <c r="C283" s="139" t="s">
        <v>478</v>
      </c>
      <c r="D283" s="139" t="s">
        <v>138</v>
      </c>
      <c r="E283" s="140" t="s">
        <v>479</v>
      </c>
      <c r="F283" s="141" t="s">
        <v>480</v>
      </c>
      <c r="G283" s="142" t="s">
        <v>179</v>
      </c>
      <c r="H283" s="143">
        <v>0.047</v>
      </c>
      <c r="I283" s="144"/>
      <c r="J283" s="145">
        <f>ROUND(I283*H283,2)</f>
        <v>0</v>
      </c>
      <c r="K283" s="146"/>
      <c r="L283" s="31"/>
      <c r="M283" s="147" t="s">
        <v>1</v>
      </c>
      <c r="N283" s="148" t="s">
        <v>42</v>
      </c>
      <c r="O283" s="56"/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1" t="s">
        <v>218</v>
      </c>
      <c r="AT283" s="151" t="s">
        <v>138</v>
      </c>
      <c r="AU283" s="151" t="s">
        <v>87</v>
      </c>
      <c r="AY283" s="15" t="s">
        <v>136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5" t="s">
        <v>85</v>
      </c>
      <c r="BK283" s="152">
        <f>ROUND(I283*H283,2)</f>
        <v>0</v>
      </c>
      <c r="BL283" s="15" t="s">
        <v>218</v>
      </c>
      <c r="BM283" s="151" t="s">
        <v>481</v>
      </c>
    </row>
    <row r="284" spans="2:63" s="12" customFormat="1" ht="22.9" customHeight="1">
      <c r="B284" s="125"/>
      <c r="D284" s="126" t="s">
        <v>76</v>
      </c>
      <c r="E284" s="136" t="s">
        <v>482</v>
      </c>
      <c r="F284" s="136" t="s">
        <v>483</v>
      </c>
      <c r="I284" s="128"/>
      <c r="J284" s="137">
        <f>BK284</f>
        <v>0</v>
      </c>
      <c r="L284" s="125"/>
      <c r="M284" s="130"/>
      <c r="N284" s="131"/>
      <c r="O284" s="131"/>
      <c r="P284" s="132">
        <f>SUM(P285:P311)</f>
        <v>0</v>
      </c>
      <c r="Q284" s="131"/>
      <c r="R284" s="132">
        <f>SUM(R285:R311)</f>
        <v>0.9368042999999999</v>
      </c>
      <c r="S284" s="131"/>
      <c r="T284" s="133">
        <f>SUM(T285:T311)</f>
        <v>0.43542</v>
      </c>
      <c r="AR284" s="126" t="s">
        <v>87</v>
      </c>
      <c r="AT284" s="134" t="s">
        <v>76</v>
      </c>
      <c r="AU284" s="134" t="s">
        <v>85</v>
      </c>
      <c r="AY284" s="126" t="s">
        <v>136</v>
      </c>
      <c r="BK284" s="135">
        <f>SUM(BK285:BK311)</f>
        <v>0</v>
      </c>
    </row>
    <row r="285" spans="1:65" s="2" customFormat="1" ht="19.9" customHeight="1">
      <c r="A285" s="30"/>
      <c r="B285" s="138"/>
      <c r="C285" s="139" t="s">
        <v>484</v>
      </c>
      <c r="D285" s="139" t="s">
        <v>138</v>
      </c>
      <c r="E285" s="140" t="s">
        <v>485</v>
      </c>
      <c r="F285" s="141" t="s">
        <v>486</v>
      </c>
      <c r="G285" s="142" t="s">
        <v>141</v>
      </c>
      <c r="H285" s="143">
        <v>69.82</v>
      </c>
      <c r="I285" s="144"/>
      <c r="J285" s="145">
        <f>ROUND(I285*H285,2)</f>
        <v>0</v>
      </c>
      <c r="K285" s="146"/>
      <c r="L285" s="31"/>
      <c r="M285" s="147" t="s">
        <v>1</v>
      </c>
      <c r="N285" s="148" t="s">
        <v>42</v>
      </c>
      <c r="O285" s="56"/>
      <c r="P285" s="149">
        <f>O285*H285</f>
        <v>0</v>
      </c>
      <c r="Q285" s="149">
        <v>0</v>
      </c>
      <c r="R285" s="149">
        <f>Q285*H285</f>
        <v>0</v>
      </c>
      <c r="S285" s="149">
        <v>0.006</v>
      </c>
      <c r="T285" s="150">
        <f>S285*H285</f>
        <v>0.41891999999999996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1" t="s">
        <v>218</v>
      </c>
      <c r="AT285" s="151" t="s">
        <v>138</v>
      </c>
      <c r="AU285" s="151" t="s">
        <v>87</v>
      </c>
      <c r="AY285" s="15" t="s">
        <v>136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5" t="s">
        <v>85</v>
      </c>
      <c r="BK285" s="152">
        <f>ROUND(I285*H285,2)</f>
        <v>0</v>
      </c>
      <c r="BL285" s="15" t="s">
        <v>218</v>
      </c>
      <c r="BM285" s="151" t="s">
        <v>487</v>
      </c>
    </row>
    <row r="286" spans="2:51" s="13" customFormat="1" ht="12">
      <c r="B286" s="153"/>
      <c r="D286" s="154" t="s">
        <v>144</v>
      </c>
      <c r="E286" s="155" t="s">
        <v>1</v>
      </c>
      <c r="F286" s="156" t="s">
        <v>488</v>
      </c>
      <c r="H286" s="157">
        <v>69.82</v>
      </c>
      <c r="I286" s="158"/>
      <c r="L286" s="153"/>
      <c r="M286" s="159"/>
      <c r="N286" s="160"/>
      <c r="O286" s="160"/>
      <c r="P286" s="160"/>
      <c r="Q286" s="160"/>
      <c r="R286" s="160"/>
      <c r="S286" s="160"/>
      <c r="T286" s="161"/>
      <c r="AT286" s="155" t="s">
        <v>144</v>
      </c>
      <c r="AU286" s="155" t="s">
        <v>87</v>
      </c>
      <c r="AV286" s="13" t="s">
        <v>87</v>
      </c>
      <c r="AW286" s="13" t="s">
        <v>32</v>
      </c>
      <c r="AX286" s="13" t="s">
        <v>85</v>
      </c>
      <c r="AY286" s="155" t="s">
        <v>136</v>
      </c>
    </row>
    <row r="287" spans="1:65" s="2" customFormat="1" ht="19.9" customHeight="1">
      <c r="A287" s="30"/>
      <c r="B287" s="138"/>
      <c r="C287" s="139" t="s">
        <v>489</v>
      </c>
      <c r="D287" s="139" t="s">
        <v>138</v>
      </c>
      <c r="E287" s="140" t="s">
        <v>490</v>
      </c>
      <c r="F287" s="141" t="s">
        <v>491</v>
      </c>
      <c r="G287" s="142" t="s">
        <v>141</v>
      </c>
      <c r="H287" s="143">
        <v>1.65</v>
      </c>
      <c r="I287" s="144"/>
      <c r="J287" s="145">
        <f>ROUND(I287*H287,2)</f>
        <v>0</v>
      </c>
      <c r="K287" s="146"/>
      <c r="L287" s="31"/>
      <c r="M287" s="147" t="s">
        <v>1</v>
      </c>
      <c r="N287" s="148" t="s">
        <v>42</v>
      </c>
      <c r="O287" s="56"/>
      <c r="P287" s="149">
        <f>O287*H287</f>
        <v>0</v>
      </c>
      <c r="Q287" s="149">
        <v>0</v>
      </c>
      <c r="R287" s="149">
        <f>Q287*H287</f>
        <v>0</v>
      </c>
      <c r="S287" s="149">
        <v>0.01</v>
      </c>
      <c r="T287" s="150">
        <f>S287*H287</f>
        <v>0.0165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1" t="s">
        <v>218</v>
      </c>
      <c r="AT287" s="151" t="s">
        <v>138</v>
      </c>
      <c r="AU287" s="151" t="s">
        <v>87</v>
      </c>
      <c r="AY287" s="15" t="s">
        <v>136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5" t="s">
        <v>85</v>
      </c>
      <c r="BK287" s="152">
        <f>ROUND(I287*H287,2)</f>
        <v>0</v>
      </c>
      <c r="BL287" s="15" t="s">
        <v>218</v>
      </c>
      <c r="BM287" s="151" t="s">
        <v>492</v>
      </c>
    </row>
    <row r="288" spans="1:65" s="2" customFormat="1" ht="19.9" customHeight="1">
      <c r="A288" s="30"/>
      <c r="B288" s="138"/>
      <c r="C288" s="139" t="s">
        <v>493</v>
      </c>
      <c r="D288" s="139" t="s">
        <v>138</v>
      </c>
      <c r="E288" s="140" t="s">
        <v>494</v>
      </c>
      <c r="F288" s="141" t="s">
        <v>495</v>
      </c>
      <c r="G288" s="142" t="s">
        <v>141</v>
      </c>
      <c r="H288" s="143">
        <v>71.47</v>
      </c>
      <c r="I288" s="144"/>
      <c r="J288" s="145">
        <f>ROUND(I288*H288,2)</f>
        <v>0</v>
      </c>
      <c r="K288" s="146"/>
      <c r="L288" s="31"/>
      <c r="M288" s="147" t="s">
        <v>1</v>
      </c>
      <c r="N288" s="148" t="s">
        <v>42</v>
      </c>
      <c r="O288" s="56"/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1" t="s">
        <v>218</v>
      </c>
      <c r="AT288" s="151" t="s">
        <v>138</v>
      </c>
      <c r="AU288" s="151" t="s">
        <v>87</v>
      </c>
      <c r="AY288" s="15" t="s">
        <v>136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5" t="s">
        <v>85</v>
      </c>
      <c r="BK288" s="152">
        <f>ROUND(I288*H288,2)</f>
        <v>0</v>
      </c>
      <c r="BL288" s="15" t="s">
        <v>218</v>
      </c>
      <c r="BM288" s="151" t="s">
        <v>496</v>
      </c>
    </row>
    <row r="289" spans="2:51" s="13" customFormat="1" ht="12">
      <c r="B289" s="153"/>
      <c r="D289" s="154" t="s">
        <v>144</v>
      </c>
      <c r="E289" s="155" t="s">
        <v>1</v>
      </c>
      <c r="F289" s="156" t="s">
        <v>374</v>
      </c>
      <c r="H289" s="157">
        <v>71.47</v>
      </c>
      <c r="I289" s="158"/>
      <c r="L289" s="153"/>
      <c r="M289" s="159"/>
      <c r="N289" s="160"/>
      <c r="O289" s="160"/>
      <c r="P289" s="160"/>
      <c r="Q289" s="160"/>
      <c r="R289" s="160"/>
      <c r="S289" s="160"/>
      <c r="T289" s="161"/>
      <c r="AT289" s="155" t="s">
        <v>144</v>
      </c>
      <c r="AU289" s="155" t="s">
        <v>87</v>
      </c>
      <c r="AV289" s="13" t="s">
        <v>87</v>
      </c>
      <c r="AW289" s="13" t="s">
        <v>32</v>
      </c>
      <c r="AX289" s="13" t="s">
        <v>85</v>
      </c>
      <c r="AY289" s="155" t="s">
        <v>136</v>
      </c>
    </row>
    <row r="290" spans="1:65" s="2" customFormat="1" ht="14.45" customHeight="1">
      <c r="A290" s="30"/>
      <c r="B290" s="138"/>
      <c r="C290" s="162" t="s">
        <v>497</v>
      </c>
      <c r="D290" s="162" t="s">
        <v>165</v>
      </c>
      <c r="E290" s="163" t="s">
        <v>498</v>
      </c>
      <c r="F290" s="164" t="s">
        <v>499</v>
      </c>
      <c r="G290" s="165" t="s">
        <v>179</v>
      </c>
      <c r="H290" s="166">
        <v>0.023</v>
      </c>
      <c r="I290" s="167"/>
      <c r="J290" s="168">
        <f>ROUND(I290*H290,2)</f>
        <v>0</v>
      </c>
      <c r="K290" s="169"/>
      <c r="L290" s="170"/>
      <c r="M290" s="171" t="s">
        <v>1</v>
      </c>
      <c r="N290" s="172" t="s">
        <v>42</v>
      </c>
      <c r="O290" s="56"/>
      <c r="P290" s="149">
        <f>O290*H290</f>
        <v>0</v>
      </c>
      <c r="Q290" s="149">
        <v>1</v>
      </c>
      <c r="R290" s="149">
        <f>Q290*H290</f>
        <v>0.023</v>
      </c>
      <c r="S290" s="149">
        <v>0</v>
      </c>
      <c r="T290" s="150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51" t="s">
        <v>294</v>
      </c>
      <c r="AT290" s="151" t="s">
        <v>165</v>
      </c>
      <c r="AU290" s="151" t="s">
        <v>87</v>
      </c>
      <c r="AY290" s="15" t="s">
        <v>136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5" t="s">
        <v>85</v>
      </c>
      <c r="BK290" s="152">
        <f>ROUND(I290*H290,2)</f>
        <v>0</v>
      </c>
      <c r="BL290" s="15" t="s">
        <v>218</v>
      </c>
      <c r="BM290" s="151" t="s">
        <v>500</v>
      </c>
    </row>
    <row r="291" spans="2:51" s="13" customFormat="1" ht="12">
      <c r="B291" s="153"/>
      <c r="D291" s="154" t="s">
        <v>144</v>
      </c>
      <c r="F291" s="156" t="s">
        <v>501</v>
      </c>
      <c r="H291" s="157">
        <v>0.023</v>
      </c>
      <c r="I291" s="158"/>
      <c r="L291" s="153"/>
      <c r="M291" s="159"/>
      <c r="N291" s="160"/>
      <c r="O291" s="160"/>
      <c r="P291" s="160"/>
      <c r="Q291" s="160"/>
      <c r="R291" s="160"/>
      <c r="S291" s="160"/>
      <c r="T291" s="161"/>
      <c r="AT291" s="155" t="s">
        <v>144</v>
      </c>
      <c r="AU291" s="155" t="s">
        <v>87</v>
      </c>
      <c r="AV291" s="13" t="s">
        <v>87</v>
      </c>
      <c r="AW291" s="13" t="s">
        <v>3</v>
      </c>
      <c r="AX291" s="13" t="s">
        <v>85</v>
      </c>
      <c r="AY291" s="155" t="s">
        <v>136</v>
      </c>
    </row>
    <row r="292" spans="1:65" s="2" customFormat="1" ht="19.9" customHeight="1">
      <c r="A292" s="30"/>
      <c r="B292" s="138"/>
      <c r="C292" s="139" t="s">
        <v>502</v>
      </c>
      <c r="D292" s="139" t="s">
        <v>138</v>
      </c>
      <c r="E292" s="140" t="s">
        <v>503</v>
      </c>
      <c r="F292" s="141" t="s">
        <v>504</v>
      </c>
      <c r="G292" s="142" t="s">
        <v>141</v>
      </c>
      <c r="H292" s="143">
        <v>103.055</v>
      </c>
      <c r="I292" s="144"/>
      <c r="J292" s="145">
        <f>ROUND(I292*H292,2)</f>
        <v>0</v>
      </c>
      <c r="K292" s="146"/>
      <c r="L292" s="31"/>
      <c r="M292" s="147" t="s">
        <v>1</v>
      </c>
      <c r="N292" s="148" t="s">
        <v>42</v>
      </c>
      <c r="O292" s="56"/>
      <c r="P292" s="149">
        <f>O292*H292</f>
        <v>0</v>
      </c>
      <c r="Q292" s="149">
        <v>0.00088</v>
      </c>
      <c r="R292" s="149">
        <f>Q292*H292</f>
        <v>0.0906884</v>
      </c>
      <c r="S292" s="149">
        <v>0</v>
      </c>
      <c r="T292" s="150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1" t="s">
        <v>218</v>
      </c>
      <c r="AT292" s="151" t="s">
        <v>138</v>
      </c>
      <c r="AU292" s="151" t="s">
        <v>87</v>
      </c>
      <c r="AY292" s="15" t="s">
        <v>136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5" t="s">
        <v>85</v>
      </c>
      <c r="BK292" s="152">
        <f>ROUND(I292*H292,2)</f>
        <v>0</v>
      </c>
      <c r="BL292" s="15" t="s">
        <v>218</v>
      </c>
      <c r="BM292" s="151" t="s">
        <v>505</v>
      </c>
    </row>
    <row r="293" spans="2:51" s="13" customFormat="1" ht="12">
      <c r="B293" s="153"/>
      <c r="D293" s="154" t="s">
        <v>144</v>
      </c>
      <c r="E293" s="155" t="s">
        <v>1</v>
      </c>
      <c r="F293" s="156" t="s">
        <v>506</v>
      </c>
      <c r="H293" s="157">
        <v>103.055</v>
      </c>
      <c r="I293" s="158"/>
      <c r="L293" s="153"/>
      <c r="M293" s="159"/>
      <c r="N293" s="160"/>
      <c r="O293" s="160"/>
      <c r="P293" s="160"/>
      <c r="Q293" s="160"/>
      <c r="R293" s="160"/>
      <c r="S293" s="160"/>
      <c r="T293" s="161"/>
      <c r="AT293" s="155" t="s">
        <v>144</v>
      </c>
      <c r="AU293" s="155" t="s">
        <v>87</v>
      </c>
      <c r="AV293" s="13" t="s">
        <v>87</v>
      </c>
      <c r="AW293" s="13" t="s">
        <v>32</v>
      </c>
      <c r="AX293" s="13" t="s">
        <v>85</v>
      </c>
      <c r="AY293" s="155" t="s">
        <v>136</v>
      </c>
    </row>
    <row r="294" spans="1:65" s="2" customFormat="1" ht="40.15" customHeight="1">
      <c r="A294" s="30"/>
      <c r="B294" s="138"/>
      <c r="C294" s="162" t="s">
        <v>507</v>
      </c>
      <c r="D294" s="162" t="s">
        <v>165</v>
      </c>
      <c r="E294" s="163" t="s">
        <v>508</v>
      </c>
      <c r="F294" s="164" t="s">
        <v>509</v>
      </c>
      <c r="G294" s="165" t="s">
        <v>141</v>
      </c>
      <c r="H294" s="166">
        <v>120.111</v>
      </c>
      <c r="I294" s="167"/>
      <c r="J294" s="168">
        <f>ROUND(I294*H294,2)</f>
        <v>0</v>
      </c>
      <c r="K294" s="169"/>
      <c r="L294" s="170"/>
      <c r="M294" s="171" t="s">
        <v>1</v>
      </c>
      <c r="N294" s="172" t="s">
        <v>42</v>
      </c>
      <c r="O294" s="56"/>
      <c r="P294" s="149">
        <f>O294*H294</f>
        <v>0</v>
      </c>
      <c r="Q294" s="149">
        <v>0.0054</v>
      </c>
      <c r="R294" s="149">
        <f>Q294*H294</f>
        <v>0.6485994</v>
      </c>
      <c r="S294" s="149">
        <v>0</v>
      </c>
      <c r="T294" s="150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1" t="s">
        <v>294</v>
      </c>
      <c r="AT294" s="151" t="s">
        <v>165</v>
      </c>
      <c r="AU294" s="151" t="s">
        <v>87</v>
      </c>
      <c r="AY294" s="15" t="s">
        <v>136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5" t="s">
        <v>85</v>
      </c>
      <c r="BK294" s="152">
        <f>ROUND(I294*H294,2)</f>
        <v>0</v>
      </c>
      <c r="BL294" s="15" t="s">
        <v>218</v>
      </c>
      <c r="BM294" s="151" t="s">
        <v>510</v>
      </c>
    </row>
    <row r="295" spans="2:51" s="13" customFormat="1" ht="12">
      <c r="B295" s="153"/>
      <c r="D295" s="154" t="s">
        <v>144</v>
      </c>
      <c r="E295" s="155" t="s">
        <v>1</v>
      </c>
      <c r="F295" s="156" t="s">
        <v>506</v>
      </c>
      <c r="H295" s="157">
        <v>103.055</v>
      </c>
      <c r="I295" s="158"/>
      <c r="L295" s="153"/>
      <c r="M295" s="159"/>
      <c r="N295" s="160"/>
      <c r="O295" s="160"/>
      <c r="P295" s="160"/>
      <c r="Q295" s="160"/>
      <c r="R295" s="160"/>
      <c r="S295" s="160"/>
      <c r="T295" s="161"/>
      <c r="AT295" s="155" t="s">
        <v>144</v>
      </c>
      <c r="AU295" s="155" t="s">
        <v>87</v>
      </c>
      <c r="AV295" s="13" t="s">
        <v>87</v>
      </c>
      <c r="AW295" s="13" t="s">
        <v>32</v>
      </c>
      <c r="AX295" s="13" t="s">
        <v>85</v>
      </c>
      <c r="AY295" s="155" t="s">
        <v>136</v>
      </c>
    </row>
    <row r="296" spans="2:51" s="13" customFormat="1" ht="12">
      <c r="B296" s="153"/>
      <c r="D296" s="154" t="s">
        <v>144</v>
      </c>
      <c r="F296" s="156" t="s">
        <v>511</v>
      </c>
      <c r="H296" s="157">
        <v>120.111</v>
      </c>
      <c r="I296" s="158"/>
      <c r="L296" s="153"/>
      <c r="M296" s="159"/>
      <c r="N296" s="160"/>
      <c r="O296" s="160"/>
      <c r="P296" s="160"/>
      <c r="Q296" s="160"/>
      <c r="R296" s="160"/>
      <c r="S296" s="160"/>
      <c r="T296" s="161"/>
      <c r="AT296" s="155" t="s">
        <v>144</v>
      </c>
      <c r="AU296" s="155" t="s">
        <v>87</v>
      </c>
      <c r="AV296" s="13" t="s">
        <v>87</v>
      </c>
      <c r="AW296" s="13" t="s">
        <v>3</v>
      </c>
      <c r="AX296" s="13" t="s">
        <v>85</v>
      </c>
      <c r="AY296" s="155" t="s">
        <v>136</v>
      </c>
    </row>
    <row r="297" spans="1:65" s="2" customFormat="1" ht="30" customHeight="1">
      <c r="A297" s="30"/>
      <c r="B297" s="138"/>
      <c r="C297" s="139" t="s">
        <v>512</v>
      </c>
      <c r="D297" s="139" t="s">
        <v>138</v>
      </c>
      <c r="E297" s="140" t="s">
        <v>513</v>
      </c>
      <c r="F297" s="141" t="s">
        <v>514</v>
      </c>
      <c r="G297" s="142" t="s">
        <v>141</v>
      </c>
      <c r="H297" s="143">
        <v>51.528</v>
      </c>
      <c r="I297" s="144"/>
      <c r="J297" s="145">
        <f>ROUND(I297*H297,2)</f>
        <v>0</v>
      </c>
      <c r="K297" s="146"/>
      <c r="L297" s="31"/>
      <c r="M297" s="147" t="s">
        <v>1</v>
      </c>
      <c r="N297" s="148" t="s">
        <v>42</v>
      </c>
      <c r="O297" s="56"/>
      <c r="P297" s="149">
        <f>O297*H297</f>
        <v>0</v>
      </c>
      <c r="Q297" s="149">
        <v>0</v>
      </c>
      <c r="R297" s="149">
        <f>Q297*H297</f>
        <v>0</v>
      </c>
      <c r="S297" s="149">
        <v>0</v>
      </c>
      <c r="T297" s="150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51" t="s">
        <v>218</v>
      </c>
      <c r="AT297" s="151" t="s">
        <v>138</v>
      </c>
      <c r="AU297" s="151" t="s">
        <v>87</v>
      </c>
      <c r="AY297" s="15" t="s">
        <v>136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5" t="s">
        <v>85</v>
      </c>
      <c r="BK297" s="152">
        <f>ROUND(I297*H297,2)</f>
        <v>0</v>
      </c>
      <c r="BL297" s="15" t="s">
        <v>218</v>
      </c>
      <c r="BM297" s="151" t="s">
        <v>515</v>
      </c>
    </row>
    <row r="298" spans="2:51" s="13" customFormat="1" ht="12">
      <c r="B298" s="153"/>
      <c r="D298" s="154" t="s">
        <v>144</v>
      </c>
      <c r="E298" s="155" t="s">
        <v>1</v>
      </c>
      <c r="F298" s="156" t="s">
        <v>516</v>
      </c>
      <c r="H298" s="157">
        <v>51.528</v>
      </c>
      <c r="I298" s="158"/>
      <c r="L298" s="153"/>
      <c r="M298" s="159"/>
      <c r="N298" s="160"/>
      <c r="O298" s="160"/>
      <c r="P298" s="160"/>
      <c r="Q298" s="160"/>
      <c r="R298" s="160"/>
      <c r="S298" s="160"/>
      <c r="T298" s="161"/>
      <c r="AT298" s="155" t="s">
        <v>144</v>
      </c>
      <c r="AU298" s="155" t="s">
        <v>87</v>
      </c>
      <c r="AV298" s="13" t="s">
        <v>87</v>
      </c>
      <c r="AW298" s="13" t="s">
        <v>32</v>
      </c>
      <c r="AX298" s="13" t="s">
        <v>85</v>
      </c>
      <c r="AY298" s="155" t="s">
        <v>136</v>
      </c>
    </row>
    <row r="299" spans="1:65" s="2" customFormat="1" ht="30" customHeight="1">
      <c r="A299" s="30"/>
      <c r="B299" s="138"/>
      <c r="C299" s="162" t="s">
        <v>517</v>
      </c>
      <c r="D299" s="162" t="s">
        <v>165</v>
      </c>
      <c r="E299" s="163" t="s">
        <v>518</v>
      </c>
      <c r="F299" s="164" t="s">
        <v>519</v>
      </c>
      <c r="G299" s="165" t="s">
        <v>141</v>
      </c>
      <c r="H299" s="166">
        <v>60.056</v>
      </c>
      <c r="I299" s="167"/>
      <c r="J299" s="168">
        <f>ROUND(I299*H299,2)</f>
        <v>0</v>
      </c>
      <c r="K299" s="169"/>
      <c r="L299" s="170"/>
      <c r="M299" s="171" t="s">
        <v>1</v>
      </c>
      <c r="N299" s="172" t="s">
        <v>42</v>
      </c>
      <c r="O299" s="56"/>
      <c r="P299" s="149">
        <f>O299*H299</f>
        <v>0</v>
      </c>
      <c r="Q299" s="149">
        <v>0.0019</v>
      </c>
      <c r="R299" s="149">
        <f>Q299*H299</f>
        <v>0.1141064</v>
      </c>
      <c r="S299" s="149">
        <v>0</v>
      </c>
      <c r="T299" s="150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1" t="s">
        <v>294</v>
      </c>
      <c r="AT299" s="151" t="s">
        <v>165</v>
      </c>
      <c r="AU299" s="151" t="s">
        <v>87</v>
      </c>
      <c r="AY299" s="15" t="s">
        <v>136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5" t="s">
        <v>85</v>
      </c>
      <c r="BK299" s="152">
        <f>ROUND(I299*H299,2)</f>
        <v>0</v>
      </c>
      <c r="BL299" s="15" t="s">
        <v>218</v>
      </c>
      <c r="BM299" s="151" t="s">
        <v>520</v>
      </c>
    </row>
    <row r="300" spans="2:51" s="13" customFormat="1" ht="12">
      <c r="B300" s="153"/>
      <c r="D300" s="154" t="s">
        <v>144</v>
      </c>
      <c r="F300" s="156" t="s">
        <v>521</v>
      </c>
      <c r="H300" s="157">
        <v>60.056</v>
      </c>
      <c r="I300" s="158"/>
      <c r="L300" s="153"/>
      <c r="M300" s="159"/>
      <c r="N300" s="160"/>
      <c r="O300" s="160"/>
      <c r="P300" s="160"/>
      <c r="Q300" s="160"/>
      <c r="R300" s="160"/>
      <c r="S300" s="160"/>
      <c r="T300" s="161"/>
      <c r="AT300" s="155" t="s">
        <v>144</v>
      </c>
      <c r="AU300" s="155" t="s">
        <v>87</v>
      </c>
      <c r="AV300" s="13" t="s">
        <v>87</v>
      </c>
      <c r="AW300" s="13" t="s">
        <v>3</v>
      </c>
      <c r="AX300" s="13" t="s">
        <v>85</v>
      </c>
      <c r="AY300" s="155" t="s">
        <v>136</v>
      </c>
    </row>
    <row r="301" spans="1:65" s="2" customFormat="1" ht="19.9" customHeight="1">
      <c r="A301" s="30"/>
      <c r="B301" s="138"/>
      <c r="C301" s="139" t="s">
        <v>522</v>
      </c>
      <c r="D301" s="139" t="s">
        <v>138</v>
      </c>
      <c r="E301" s="140" t="s">
        <v>523</v>
      </c>
      <c r="F301" s="141" t="s">
        <v>524</v>
      </c>
      <c r="G301" s="142" t="s">
        <v>190</v>
      </c>
      <c r="H301" s="143">
        <v>22.695</v>
      </c>
      <c r="I301" s="144"/>
      <c r="J301" s="145">
        <f>ROUND(I301*H301,2)</f>
        <v>0</v>
      </c>
      <c r="K301" s="146"/>
      <c r="L301" s="31"/>
      <c r="M301" s="147" t="s">
        <v>1</v>
      </c>
      <c r="N301" s="148" t="s">
        <v>42</v>
      </c>
      <c r="O301" s="56"/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1" t="s">
        <v>218</v>
      </c>
      <c r="AT301" s="151" t="s">
        <v>138</v>
      </c>
      <c r="AU301" s="151" t="s">
        <v>87</v>
      </c>
      <c r="AY301" s="15" t="s">
        <v>136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5" t="s">
        <v>85</v>
      </c>
      <c r="BK301" s="152">
        <f>ROUND(I301*H301,2)</f>
        <v>0</v>
      </c>
      <c r="BL301" s="15" t="s">
        <v>218</v>
      </c>
      <c r="BM301" s="151" t="s">
        <v>525</v>
      </c>
    </row>
    <row r="302" spans="2:51" s="13" customFormat="1" ht="12">
      <c r="B302" s="153"/>
      <c r="D302" s="154" t="s">
        <v>144</v>
      </c>
      <c r="E302" s="155" t="s">
        <v>1</v>
      </c>
      <c r="F302" s="156" t="s">
        <v>526</v>
      </c>
      <c r="H302" s="157">
        <v>22.695</v>
      </c>
      <c r="I302" s="158"/>
      <c r="L302" s="153"/>
      <c r="M302" s="159"/>
      <c r="N302" s="160"/>
      <c r="O302" s="160"/>
      <c r="P302" s="160"/>
      <c r="Q302" s="160"/>
      <c r="R302" s="160"/>
      <c r="S302" s="160"/>
      <c r="T302" s="161"/>
      <c r="AT302" s="155" t="s">
        <v>144</v>
      </c>
      <c r="AU302" s="155" t="s">
        <v>87</v>
      </c>
      <c r="AV302" s="13" t="s">
        <v>87</v>
      </c>
      <c r="AW302" s="13" t="s">
        <v>32</v>
      </c>
      <c r="AX302" s="13" t="s">
        <v>85</v>
      </c>
      <c r="AY302" s="155" t="s">
        <v>136</v>
      </c>
    </row>
    <row r="303" spans="1:65" s="2" customFormat="1" ht="19.9" customHeight="1">
      <c r="A303" s="30"/>
      <c r="B303" s="138"/>
      <c r="C303" s="162" t="s">
        <v>527</v>
      </c>
      <c r="D303" s="162" t="s">
        <v>165</v>
      </c>
      <c r="E303" s="163" t="s">
        <v>528</v>
      </c>
      <c r="F303" s="164" t="s">
        <v>529</v>
      </c>
      <c r="G303" s="165" t="s">
        <v>190</v>
      </c>
      <c r="H303" s="166">
        <v>23.83</v>
      </c>
      <c r="I303" s="167"/>
      <c r="J303" s="168">
        <f>ROUND(I303*H303,2)</f>
        <v>0</v>
      </c>
      <c r="K303" s="169"/>
      <c r="L303" s="170"/>
      <c r="M303" s="171" t="s">
        <v>1</v>
      </c>
      <c r="N303" s="172" t="s">
        <v>42</v>
      </c>
      <c r="O303" s="56"/>
      <c r="P303" s="149">
        <f>O303*H303</f>
        <v>0</v>
      </c>
      <c r="Q303" s="149">
        <v>0.00102</v>
      </c>
      <c r="R303" s="149">
        <f>Q303*H303</f>
        <v>0.0243066</v>
      </c>
      <c r="S303" s="149">
        <v>0</v>
      </c>
      <c r="T303" s="150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51" t="s">
        <v>294</v>
      </c>
      <c r="AT303" s="151" t="s">
        <v>165</v>
      </c>
      <c r="AU303" s="151" t="s">
        <v>87</v>
      </c>
      <c r="AY303" s="15" t="s">
        <v>136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5" t="s">
        <v>85</v>
      </c>
      <c r="BK303" s="152">
        <f>ROUND(I303*H303,2)</f>
        <v>0</v>
      </c>
      <c r="BL303" s="15" t="s">
        <v>218</v>
      </c>
      <c r="BM303" s="151" t="s">
        <v>530</v>
      </c>
    </row>
    <row r="304" spans="2:51" s="13" customFormat="1" ht="12">
      <c r="B304" s="153"/>
      <c r="D304" s="154" t="s">
        <v>144</v>
      </c>
      <c r="F304" s="156" t="s">
        <v>531</v>
      </c>
      <c r="H304" s="157">
        <v>23.83</v>
      </c>
      <c r="I304" s="158"/>
      <c r="L304" s="153"/>
      <c r="M304" s="159"/>
      <c r="N304" s="160"/>
      <c r="O304" s="160"/>
      <c r="P304" s="160"/>
      <c r="Q304" s="160"/>
      <c r="R304" s="160"/>
      <c r="S304" s="160"/>
      <c r="T304" s="161"/>
      <c r="AT304" s="155" t="s">
        <v>144</v>
      </c>
      <c r="AU304" s="155" t="s">
        <v>87</v>
      </c>
      <c r="AV304" s="13" t="s">
        <v>87</v>
      </c>
      <c r="AW304" s="13" t="s">
        <v>3</v>
      </c>
      <c r="AX304" s="13" t="s">
        <v>85</v>
      </c>
      <c r="AY304" s="155" t="s">
        <v>136</v>
      </c>
    </row>
    <row r="305" spans="1:65" s="2" customFormat="1" ht="30" customHeight="1">
      <c r="A305" s="30"/>
      <c r="B305" s="138"/>
      <c r="C305" s="139" t="s">
        <v>532</v>
      </c>
      <c r="D305" s="139" t="s">
        <v>138</v>
      </c>
      <c r="E305" s="140" t="s">
        <v>533</v>
      </c>
      <c r="F305" s="141" t="s">
        <v>534</v>
      </c>
      <c r="G305" s="142" t="s">
        <v>190</v>
      </c>
      <c r="H305" s="143">
        <v>22.695</v>
      </c>
      <c r="I305" s="144"/>
      <c r="J305" s="145">
        <f>ROUND(I305*H305,2)</f>
        <v>0</v>
      </c>
      <c r="K305" s="146"/>
      <c r="L305" s="31"/>
      <c r="M305" s="147" t="s">
        <v>1</v>
      </c>
      <c r="N305" s="148" t="s">
        <v>42</v>
      </c>
      <c r="O305" s="56"/>
      <c r="P305" s="149">
        <f>O305*H305</f>
        <v>0</v>
      </c>
      <c r="Q305" s="149">
        <v>0.0015</v>
      </c>
      <c r="R305" s="149">
        <f>Q305*H305</f>
        <v>0.0340425</v>
      </c>
      <c r="S305" s="149">
        <v>0</v>
      </c>
      <c r="T305" s="150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1" t="s">
        <v>218</v>
      </c>
      <c r="AT305" s="151" t="s">
        <v>138</v>
      </c>
      <c r="AU305" s="151" t="s">
        <v>87</v>
      </c>
      <c r="AY305" s="15" t="s">
        <v>136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5" t="s">
        <v>85</v>
      </c>
      <c r="BK305" s="152">
        <f>ROUND(I305*H305,2)</f>
        <v>0</v>
      </c>
      <c r="BL305" s="15" t="s">
        <v>218</v>
      </c>
      <c r="BM305" s="151" t="s">
        <v>535</v>
      </c>
    </row>
    <row r="306" spans="2:51" s="13" customFormat="1" ht="12">
      <c r="B306" s="153"/>
      <c r="D306" s="154" t="s">
        <v>144</v>
      </c>
      <c r="E306" s="155" t="s">
        <v>1</v>
      </c>
      <c r="F306" s="156" t="s">
        <v>526</v>
      </c>
      <c r="H306" s="157">
        <v>22.695</v>
      </c>
      <c r="I306" s="158"/>
      <c r="L306" s="153"/>
      <c r="M306" s="159"/>
      <c r="N306" s="160"/>
      <c r="O306" s="160"/>
      <c r="P306" s="160"/>
      <c r="Q306" s="160"/>
      <c r="R306" s="160"/>
      <c r="S306" s="160"/>
      <c r="T306" s="161"/>
      <c r="AT306" s="155" t="s">
        <v>144</v>
      </c>
      <c r="AU306" s="155" t="s">
        <v>87</v>
      </c>
      <c r="AV306" s="13" t="s">
        <v>87</v>
      </c>
      <c r="AW306" s="13" t="s">
        <v>32</v>
      </c>
      <c r="AX306" s="13" t="s">
        <v>85</v>
      </c>
      <c r="AY306" s="155" t="s">
        <v>136</v>
      </c>
    </row>
    <row r="307" spans="1:65" s="2" customFormat="1" ht="19.9" customHeight="1">
      <c r="A307" s="30"/>
      <c r="B307" s="138"/>
      <c r="C307" s="139" t="s">
        <v>536</v>
      </c>
      <c r="D307" s="139" t="s">
        <v>138</v>
      </c>
      <c r="E307" s="140" t="s">
        <v>537</v>
      </c>
      <c r="F307" s="141" t="s">
        <v>538</v>
      </c>
      <c r="G307" s="142" t="s">
        <v>141</v>
      </c>
      <c r="H307" s="143">
        <v>51.528</v>
      </c>
      <c r="I307" s="144"/>
      <c r="J307" s="145">
        <f>ROUND(I307*H307,2)</f>
        <v>0</v>
      </c>
      <c r="K307" s="146"/>
      <c r="L307" s="31"/>
      <c r="M307" s="147" t="s">
        <v>1</v>
      </c>
      <c r="N307" s="148" t="s">
        <v>42</v>
      </c>
      <c r="O307" s="56"/>
      <c r="P307" s="149">
        <f>O307*H307</f>
        <v>0</v>
      </c>
      <c r="Q307" s="149">
        <v>0</v>
      </c>
      <c r="R307" s="149">
        <f>Q307*H307</f>
        <v>0</v>
      </c>
      <c r="S307" s="149">
        <v>0</v>
      </c>
      <c r="T307" s="150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51" t="s">
        <v>218</v>
      </c>
      <c r="AT307" s="151" t="s">
        <v>138</v>
      </c>
      <c r="AU307" s="151" t="s">
        <v>87</v>
      </c>
      <c r="AY307" s="15" t="s">
        <v>136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5" t="s">
        <v>85</v>
      </c>
      <c r="BK307" s="152">
        <f>ROUND(I307*H307,2)</f>
        <v>0</v>
      </c>
      <c r="BL307" s="15" t="s">
        <v>218</v>
      </c>
      <c r="BM307" s="151" t="s">
        <v>539</v>
      </c>
    </row>
    <row r="308" spans="2:51" s="13" customFormat="1" ht="12">
      <c r="B308" s="153"/>
      <c r="D308" s="154" t="s">
        <v>144</v>
      </c>
      <c r="E308" s="155" t="s">
        <v>1</v>
      </c>
      <c r="F308" s="156" t="s">
        <v>516</v>
      </c>
      <c r="H308" s="157">
        <v>51.528</v>
      </c>
      <c r="I308" s="158"/>
      <c r="L308" s="153"/>
      <c r="M308" s="159"/>
      <c r="N308" s="160"/>
      <c r="O308" s="160"/>
      <c r="P308" s="160"/>
      <c r="Q308" s="160"/>
      <c r="R308" s="160"/>
      <c r="S308" s="160"/>
      <c r="T308" s="161"/>
      <c r="AT308" s="155" t="s">
        <v>144</v>
      </c>
      <c r="AU308" s="155" t="s">
        <v>87</v>
      </c>
      <c r="AV308" s="13" t="s">
        <v>87</v>
      </c>
      <c r="AW308" s="13" t="s">
        <v>32</v>
      </c>
      <c r="AX308" s="13" t="s">
        <v>85</v>
      </c>
      <c r="AY308" s="155" t="s">
        <v>136</v>
      </c>
    </row>
    <row r="309" spans="1:65" s="2" customFormat="1" ht="14.45" customHeight="1">
      <c r="A309" s="30"/>
      <c r="B309" s="138"/>
      <c r="C309" s="162" t="s">
        <v>540</v>
      </c>
      <c r="D309" s="162" t="s">
        <v>165</v>
      </c>
      <c r="E309" s="163" t="s">
        <v>541</v>
      </c>
      <c r="F309" s="164" t="s">
        <v>542</v>
      </c>
      <c r="G309" s="165" t="s">
        <v>543</v>
      </c>
      <c r="H309" s="166">
        <v>2.061</v>
      </c>
      <c r="I309" s="167"/>
      <c r="J309" s="168">
        <f>ROUND(I309*H309,2)</f>
        <v>0</v>
      </c>
      <c r="K309" s="169"/>
      <c r="L309" s="170"/>
      <c r="M309" s="171" t="s">
        <v>1</v>
      </c>
      <c r="N309" s="172" t="s">
        <v>42</v>
      </c>
      <c r="O309" s="56"/>
      <c r="P309" s="149">
        <f>O309*H309</f>
        <v>0</v>
      </c>
      <c r="Q309" s="149">
        <v>0.001</v>
      </c>
      <c r="R309" s="149">
        <f>Q309*H309</f>
        <v>0.002061</v>
      </c>
      <c r="S309" s="149">
        <v>0</v>
      </c>
      <c r="T309" s="150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51" t="s">
        <v>294</v>
      </c>
      <c r="AT309" s="151" t="s">
        <v>165</v>
      </c>
      <c r="AU309" s="151" t="s">
        <v>87</v>
      </c>
      <c r="AY309" s="15" t="s">
        <v>136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5" t="s">
        <v>85</v>
      </c>
      <c r="BK309" s="152">
        <f>ROUND(I309*H309,2)</f>
        <v>0</v>
      </c>
      <c r="BL309" s="15" t="s">
        <v>218</v>
      </c>
      <c r="BM309" s="151" t="s">
        <v>544</v>
      </c>
    </row>
    <row r="310" spans="2:51" s="13" customFormat="1" ht="12">
      <c r="B310" s="153"/>
      <c r="D310" s="154" t="s">
        <v>144</v>
      </c>
      <c r="F310" s="156" t="s">
        <v>545</v>
      </c>
      <c r="H310" s="157">
        <v>2.061</v>
      </c>
      <c r="I310" s="158"/>
      <c r="L310" s="153"/>
      <c r="M310" s="159"/>
      <c r="N310" s="160"/>
      <c r="O310" s="160"/>
      <c r="P310" s="160"/>
      <c r="Q310" s="160"/>
      <c r="R310" s="160"/>
      <c r="S310" s="160"/>
      <c r="T310" s="161"/>
      <c r="AT310" s="155" t="s">
        <v>144</v>
      </c>
      <c r="AU310" s="155" t="s">
        <v>87</v>
      </c>
      <c r="AV310" s="13" t="s">
        <v>87</v>
      </c>
      <c r="AW310" s="13" t="s">
        <v>3</v>
      </c>
      <c r="AX310" s="13" t="s">
        <v>85</v>
      </c>
      <c r="AY310" s="155" t="s">
        <v>136</v>
      </c>
    </row>
    <row r="311" spans="1:65" s="2" customFormat="1" ht="19.9" customHeight="1">
      <c r="A311" s="30"/>
      <c r="B311" s="138"/>
      <c r="C311" s="139" t="s">
        <v>546</v>
      </c>
      <c r="D311" s="139" t="s">
        <v>138</v>
      </c>
      <c r="E311" s="140" t="s">
        <v>547</v>
      </c>
      <c r="F311" s="141" t="s">
        <v>548</v>
      </c>
      <c r="G311" s="142" t="s">
        <v>179</v>
      </c>
      <c r="H311" s="143">
        <v>0.937</v>
      </c>
      <c r="I311" s="144"/>
      <c r="J311" s="145">
        <f>ROUND(I311*H311,2)</f>
        <v>0</v>
      </c>
      <c r="K311" s="146"/>
      <c r="L311" s="31"/>
      <c r="M311" s="147" t="s">
        <v>1</v>
      </c>
      <c r="N311" s="148" t="s">
        <v>42</v>
      </c>
      <c r="O311" s="56"/>
      <c r="P311" s="149">
        <f>O311*H311</f>
        <v>0</v>
      </c>
      <c r="Q311" s="149">
        <v>0</v>
      </c>
      <c r="R311" s="149">
        <f>Q311*H311</f>
        <v>0</v>
      </c>
      <c r="S311" s="149">
        <v>0</v>
      </c>
      <c r="T311" s="150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1" t="s">
        <v>218</v>
      </c>
      <c r="AT311" s="151" t="s">
        <v>138</v>
      </c>
      <c r="AU311" s="151" t="s">
        <v>87</v>
      </c>
      <c r="AY311" s="15" t="s">
        <v>136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5" t="s">
        <v>85</v>
      </c>
      <c r="BK311" s="152">
        <f>ROUND(I311*H311,2)</f>
        <v>0</v>
      </c>
      <c r="BL311" s="15" t="s">
        <v>218</v>
      </c>
      <c r="BM311" s="151" t="s">
        <v>549</v>
      </c>
    </row>
    <row r="312" spans="2:63" s="12" customFormat="1" ht="22.9" customHeight="1">
      <c r="B312" s="125"/>
      <c r="D312" s="126" t="s">
        <v>76</v>
      </c>
      <c r="E312" s="136" t="s">
        <v>550</v>
      </c>
      <c r="F312" s="136" t="s">
        <v>551</v>
      </c>
      <c r="I312" s="128"/>
      <c r="J312" s="137">
        <f>BK312</f>
        <v>0</v>
      </c>
      <c r="L312" s="125"/>
      <c r="M312" s="130"/>
      <c r="N312" s="131"/>
      <c r="O312" s="131"/>
      <c r="P312" s="132">
        <f>SUM(P313:P317)</f>
        <v>0</v>
      </c>
      <c r="Q312" s="131"/>
      <c r="R312" s="132">
        <f>SUM(R313:R317)</f>
        <v>0.052</v>
      </c>
      <c r="S312" s="131"/>
      <c r="T312" s="133">
        <f>SUM(T313:T317)</f>
        <v>0.004</v>
      </c>
      <c r="AR312" s="126" t="s">
        <v>87</v>
      </c>
      <c r="AT312" s="134" t="s">
        <v>76</v>
      </c>
      <c r="AU312" s="134" t="s">
        <v>85</v>
      </c>
      <c r="AY312" s="126" t="s">
        <v>136</v>
      </c>
      <c r="BK312" s="135">
        <f>SUM(BK313:BK317)</f>
        <v>0</v>
      </c>
    </row>
    <row r="313" spans="1:65" s="2" customFormat="1" ht="14.45" customHeight="1">
      <c r="A313" s="30"/>
      <c r="B313" s="138"/>
      <c r="C313" s="139" t="s">
        <v>552</v>
      </c>
      <c r="D313" s="139" t="s">
        <v>138</v>
      </c>
      <c r="E313" s="140" t="s">
        <v>553</v>
      </c>
      <c r="F313" s="141" t="s">
        <v>554</v>
      </c>
      <c r="G313" s="142" t="s">
        <v>472</v>
      </c>
      <c r="H313" s="143">
        <v>4</v>
      </c>
      <c r="I313" s="144"/>
      <c r="J313" s="145">
        <f>ROUND(I313*H313,2)</f>
        <v>0</v>
      </c>
      <c r="K313" s="146"/>
      <c r="L313" s="31"/>
      <c r="M313" s="147" t="s">
        <v>1</v>
      </c>
      <c r="N313" s="148" t="s">
        <v>42</v>
      </c>
      <c r="O313" s="56"/>
      <c r="P313" s="149">
        <f>O313*H313</f>
        <v>0</v>
      </c>
      <c r="Q313" s="149">
        <v>0</v>
      </c>
      <c r="R313" s="149">
        <f>Q313*H313</f>
        <v>0</v>
      </c>
      <c r="S313" s="149">
        <v>0</v>
      </c>
      <c r="T313" s="150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51" t="s">
        <v>218</v>
      </c>
      <c r="AT313" s="151" t="s">
        <v>138</v>
      </c>
      <c r="AU313" s="151" t="s">
        <v>87</v>
      </c>
      <c r="AY313" s="15" t="s">
        <v>136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5" t="s">
        <v>85</v>
      </c>
      <c r="BK313" s="152">
        <f>ROUND(I313*H313,2)</f>
        <v>0</v>
      </c>
      <c r="BL313" s="15" t="s">
        <v>218</v>
      </c>
      <c r="BM313" s="151" t="s">
        <v>555</v>
      </c>
    </row>
    <row r="314" spans="1:65" s="2" customFormat="1" ht="19.9" customHeight="1">
      <c r="A314" s="30"/>
      <c r="B314" s="138"/>
      <c r="C314" s="162" t="s">
        <v>556</v>
      </c>
      <c r="D314" s="162" t="s">
        <v>165</v>
      </c>
      <c r="E314" s="163" t="s">
        <v>557</v>
      </c>
      <c r="F314" s="164" t="s">
        <v>558</v>
      </c>
      <c r="G314" s="165" t="s">
        <v>472</v>
      </c>
      <c r="H314" s="166">
        <v>6</v>
      </c>
      <c r="I314" s="167"/>
      <c r="J314" s="168">
        <f>ROUND(I314*H314,2)</f>
        <v>0</v>
      </c>
      <c r="K314" s="169"/>
      <c r="L314" s="170"/>
      <c r="M314" s="171" t="s">
        <v>1</v>
      </c>
      <c r="N314" s="172" t="s">
        <v>42</v>
      </c>
      <c r="O314" s="56"/>
      <c r="P314" s="149">
        <f>O314*H314</f>
        <v>0</v>
      </c>
      <c r="Q314" s="149">
        <v>0.0067</v>
      </c>
      <c r="R314" s="149">
        <f>Q314*H314</f>
        <v>0.0402</v>
      </c>
      <c r="S314" s="149">
        <v>0</v>
      </c>
      <c r="T314" s="150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1" t="s">
        <v>294</v>
      </c>
      <c r="AT314" s="151" t="s">
        <v>165</v>
      </c>
      <c r="AU314" s="151" t="s">
        <v>87</v>
      </c>
      <c r="AY314" s="15" t="s">
        <v>136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5" t="s">
        <v>85</v>
      </c>
      <c r="BK314" s="152">
        <f>ROUND(I314*H314,2)</f>
        <v>0</v>
      </c>
      <c r="BL314" s="15" t="s">
        <v>218</v>
      </c>
      <c r="BM314" s="151" t="s">
        <v>559</v>
      </c>
    </row>
    <row r="315" spans="1:65" s="2" customFormat="1" ht="19.9" customHeight="1">
      <c r="A315" s="30"/>
      <c r="B315" s="138"/>
      <c r="C315" s="162" t="s">
        <v>560</v>
      </c>
      <c r="D315" s="162" t="s">
        <v>165</v>
      </c>
      <c r="E315" s="163" t="s">
        <v>561</v>
      </c>
      <c r="F315" s="164" t="s">
        <v>562</v>
      </c>
      <c r="G315" s="165" t="s">
        <v>472</v>
      </c>
      <c r="H315" s="166">
        <v>1</v>
      </c>
      <c r="I315" s="167"/>
      <c r="J315" s="168">
        <f>ROUND(I315*H315,2)</f>
        <v>0</v>
      </c>
      <c r="K315" s="169"/>
      <c r="L315" s="170"/>
      <c r="M315" s="171" t="s">
        <v>1</v>
      </c>
      <c r="N315" s="172" t="s">
        <v>42</v>
      </c>
      <c r="O315" s="56"/>
      <c r="P315" s="149">
        <f>O315*H315</f>
        <v>0</v>
      </c>
      <c r="Q315" s="149">
        <v>0.0118</v>
      </c>
      <c r="R315" s="149">
        <f>Q315*H315</f>
        <v>0.0118</v>
      </c>
      <c r="S315" s="149">
        <v>0</v>
      </c>
      <c r="T315" s="150">
        <f>S315*H315</f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51" t="s">
        <v>294</v>
      </c>
      <c r="AT315" s="151" t="s">
        <v>165</v>
      </c>
      <c r="AU315" s="151" t="s">
        <v>87</v>
      </c>
      <c r="AY315" s="15" t="s">
        <v>136</v>
      </c>
      <c r="BE315" s="152">
        <f>IF(N315="základní",J315,0)</f>
        <v>0</v>
      </c>
      <c r="BF315" s="152">
        <f>IF(N315="snížená",J315,0)</f>
        <v>0</v>
      </c>
      <c r="BG315" s="152">
        <f>IF(N315="zákl. přenesená",J315,0)</f>
        <v>0</v>
      </c>
      <c r="BH315" s="152">
        <f>IF(N315="sníž. přenesená",J315,0)</f>
        <v>0</v>
      </c>
      <c r="BI315" s="152">
        <f>IF(N315="nulová",J315,0)</f>
        <v>0</v>
      </c>
      <c r="BJ315" s="15" t="s">
        <v>85</v>
      </c>
      <c r="BK315" s="152">
        <f>ROUND(I315*H315,2)</f>
        <v>0</v>
      </c>
      <c r="BL315" s="15" t="s">
        <v>218</v>
      </c>
      <c r="BM315" s="151" t="s">
        <v>563</v>
      </c>
    </row>
    <row r="316" spans="1:65" s="2" customFormat="1" ht="19.9" customHeight="1">
      <c r="A316" s="30"/>
      <c r="B316" s="138"/>
      <c r="C316" s="139" t="s">
        <v>564</v>
      </c>
      <c r="D316" s="139" t="s">
        <v>138</v>
      </c>
      <c r="E316" s="140" t="s">
        <v>565</v>
      </c>
      <c r="F316" s="141" t="s">
        <v>566</v>
      </c>
      <c r="G316" s="142" t="s">
        <v>472</v>
      </c>
      <c r="H316" s="143">
        <v>2</v>
      </c>
      <c r="I316" s="144"/>
      <c r="J316" s="145">
        <f>ROUND(I316*H316,2)</f>
        <v>0</v>
      </c>
      <c r="K316" s="146"/>
      <c r="L316" s="31"/>
      <c r="M316" s="147" t="s">
        <v>1</v>
      </c>
      <c r="N316" s="148" t="s">
        <v>42</v>
      </c>
      <c r="O316" s="56"/>
      <c r="P316" s="149">
        <f>O316*H316</f>
        <v>0</v>
      </c>
      <c r="Q316" s="149">
        <v>0</v>
      </c>
      <c r="R316" s="149">
        <f>Q316*H316</f>
        <v>0</v>
      </c>
      <c r="S316" s="149">
        <v>0.002</v>
      </c>
      <c r="T316" s="150">
        <f>S316*H316</f>
        <v>0.004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51" t="s">
        <v>218</v>
      </c>
      <c r="AT316" s="151" t="s">
        <v>138</v>
      </c>
      <c r="AU316" s="151" t="s">
        <v>87</v>
      </c>
      <c r="AY316" s="15" t="s">
        <v>136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5" t="s">
        <v>85</v>
      </c>
      <c r="BK316" s="152">
        <f>ROUND(I316*H316,2)</f>
        <v>0</v>
      </c>
      <c r="BL316" s="15" t="s">
        <v>218</v>
      </c>
      <c r="BM316" s="151" t="s">
        <v>567</v>
      </c>
    </row>
    <row r="317" spans="1:65" s="2" customFormat="1" ht="19.9" customHeight="1">
      <c r="A317" s="30"/>
      <c r="B317" s="138"/>
      <c r="C317" s="139" t="s">
        <v>568</v>
      </c>
      <c r="D317" s="139" t="s">
        <v>138</v>
      </c>
      <c r="E317" s="140" t="s">
        <v>569</v>
      </c>
      <c r="F317" s="141" t="s">
        <v>570</v>
      </c>
      <c r="G317" s="142" t="s">
        <v>179</v>
      </c>
      <c r="H317" s="143">
        <v>0.052</v>
      </c>
      <c r="I317" s="144"/>
      <c r="J317" s="145">
        <f>ROUND(I317*H317,2)</f>
        <v>0</v>
      </c>
      <c r="K317" s="146"/>
      <c r="L317" s="31"/>
      <c r="M317" s="147" t="s">
        <v>1</v>
      </c>
      <c r="N317" s="148" t="s">
        <v>42</v>
      </c>
      <c r="O317" s="56"/>
      <c r="P317" s="149">
        <f>O317*H317</f>
        <v>0</v>
      </c>
      <c r="Q317" s="149">
        <v>0</v>
      </c>
      <c r="R317" s="149">
        <f>Q317*H317</f>
        <v>0</v>
      </c>
      <c r="S317" s="149">
        <v>0</v>
      </c>
      <c r="T317" s="150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51" t="s">
        <v>218</v>
      </c>
      <c r="AT317" s="151" t="s">
        <v>138</v>
      </c>
      <c r="AU317" s="151" t="s">
        <v>87</v>
      </c>
      <c r="AY317" s="15" t="s">
        <v>136</v>
      </c>
      <c r="BE317" s="152">
        <f>IF(N317="základní",J317,0)</f>
        <v>0</v>
      </c>
      <c r="BF317" s="152">
        <f>IF(N317="snížená",J317,0)</f>
        <v>0</v>
      </c>
      <c r="BG317" s="152">
        <f>IF(N317="zákl. přenesená",J317,0)</f>
        <v>0</v>
      </c>
      <c r="BH317" s="152">
        <f>IF(N317="sníž. přenesená",J317,0)</f>
        <v>0</v>
      </c>
      <c r="BI317" s="152">
        <f>IF(N317="nulová",J317,0)</f>
        <v>0</v>
      </c>
      <c r="BJ317" s="15" t="s">
        <v>85</v>
      </c>
      <c r="BK317" s="152">
        <f>ROUND(I317*H317,2)</f>
        <v>0</v>
      </c>
      <c r="BL317" s="15" t="s">
        <v>218</v>
      </c>
      <c r="BM317" s="151" t="s">
        <v>571</v>
      </c>
    </row>
    <row r="318" spans="2:63" s="12" customFormat="1" ht="22.9" customHeight="1">
      <c r="B318" s="125"/>
      <c r="D318" s="126" t="s">
        <v>76</v>
      </c>
      <c r="E318" s="136" t="s">
        <v>572</v>
      </c>
      <c r="F318" s="136" t="s">
        <v>573</v>
      </c>
      <c r="I318" s="128"/>
      <c r="J318" s="137">
        <f>BK318</f>
        <v>0</v>
      </c>
      <c r="L318" s="125"/>
      <c r="M318" s="130"/>
      <c r="N318" s="131"/>
      <c r="O318" s="131"/>
      <c r="P318" s="132">
        <f>SUM(P319:P335)</f>
        <v>0</v>
      </c>
      <c r="Q318" s="131"/>
      <c r="R318" s="132">
        <f>SUM(R319:R335)</f>
        <v>0.72333795</v>
      </c>
      <c r="S318" s="131"/>
      <c r="T318" s="133">
        <f>SUM(T319:T335)</f>
        <v>0.5</v>
      </c>
      <c r="AR318" s="126" t="s">
        <v>87</v>
      </c>
      <c r="AT318" s="134" t="s">
        <v>76</v>
      </c>
      <c r="AU318" s="134" t="s">
        <v>85</v>
      </c>
      <c r="AY318" s="126" t="s">
        <v>136</v>
      </c>
      <c r="BK318" s="135">
        <f>SUM(BK319:BK335)</f>
        <v>0</v>
      </c>
    </row>
    <row r="319" spans="1:65" s="2" customFormat="1" ht="19.9" customHeight="1">
      <c r="A319" s="30"/>
      <c r="B319" s="138"/>
      <c r="C319" s="139" t="s">
        <v>574</v>
      </c>
      <c r="D319" s="139" t="s">
        <v>138</v>
      </c>
      <c r="E319" s="140" t="s">
        <v>575</v>
      </c>
      <c r="F319" s="141" t="s">
        <v>576</v>
      </c>
      <c r="G319" s="142" t="s">
        <v>190</v>
      </c>
      <c r="H319" s="143">
        <v>5</v>
      </c>
      <c r="I319" s="144"/>
      <c r="J319" s="145">
        <f>ROUND(I319*H319,2)</f>
        <v>0</v>
      </c>
      <c r="K319" s="146"/>
      <c r="L319" s="31"/>
      <c r="M319" s="147" t="s">
        <v>1</v>
      </c>
      <c r="N319" s="148" t="s">
        <v>42</v>
      </c>
      <c r="O319" s="56"/>
      <c r="P319" s="149">
        <f>O319*H319</f>
        <v>0</v>
      </c>
      <c r="Q319" s="149">
        <v>0.0051</v>
      </c>
      <c r="R319" s="149">
        <f>Q319*H319</f>
        <v>0.025500000000000002</v>
      </c>
      <c r="S319" s="149">
        <v>0</v>
      </c>
      <c r="T319" s="150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51" t="s">
        <v>218</v>
      </c>
      <c r="AT319" s="151" t="s">
        <v>138</v>
      </c>
      <c r="AU319" s="151" t="s">
        <v>87</v>
      </c>
      <c r="AY319" s="15" t="s">
        <v>136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5" t="s">
        <v>85</v>
      </c>
      <c r="BK319" s="152">
        <f>ROUND(I319*H319,2)</f>
        <v>0</v>
      </c>
      <c r="BL319" s="15" t="s">
        <v>218</v>
      </c>
      <c r="BM319" s="151" t="s">
        <v>577</v>
      </c>
    </row>
    <row r="320" spans="1:65" s="2" customFormat="1" ht="19.9" customHeight="1">
      <c r="A320" s="30"/>
      <c r="B320" s="138"/>
      <c r="C320" s="139" t="s">
        <v>578</v>
      </c>
      <c r="D320" s="139" t="s">
        <v>138</v>
      </c>
      <c r="E320" s="140" t="s">
        <v>579</v>
      </c>
      <c r="F320" s="141" t="s">
        <v>580</v>
      </c>
      <c r="G320" s="142" t="s">
        <v>190</v>
      </c>
      <c r="H320" s="143">
        <v>5</v>
      </c>
      <c r="I320" s="144"/>
      <c r="J320" s="145">
        <f>ROUND(I320*H320,2)</f>
        <v>0</v>
      </c>
      <c r="K320" s="146"/>
      <c r="L320" s="31"/>
      <c r="M320" s="147" t="s">
        <v>1</v>
      </c>
      <c r="N320" s="148" t="s">
        <v>42</v>
      </c>
      <c r="O320" s="56"/>
      <c r="P320" s="149">
        <f>O320*H320</f>
        <v>0</v>
      </c>
      <c r="Q320" s="149">
        <v>0</v>
      </c>
      <c r="R320" s="149">
        <f>Q320*H320</f>
        <v>0</v>
      </c>
      <c r="S320" s="149">
        <v>0.1</v>
      </c>
      <c r="T320" s="150">
        <f>S320*H320</f>
        <v>0.5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1" t="s">
        <v>218</v>
      </c>
      <c r="AT320" s="151" t="s">
        <v>138</v>
      </c>
      <c r="AU320" s="151" t="s">
        <v>87</v>
      </c>
      <c r="AY320" s="15" t="s">
        <v>136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5" t="s">
        <v>85</v>
      </c>
      <c r="BK320" s="152">
        <f>ROUND(I320*H320,2)</f>
        <v>0</v>
      </c>
      <c r="BL320" s="15" t="s">
        <v>218</v>
      </c>
      <c r="BM320" s="151" t="s">
        <v>581</v>
      </c>
    </row>
    <row r="321" spans="1:65" s="2" customFormat="1" ht="14.45" customHeight="1">
      <c r="A321" s="30"/>
      <c r="B321" s="138"/>
      <c r="C321" s="139" t="s">
        <v>582</v>
      </c>
      <c r="D321" s="139" t="s">
        <v>138</v>
      </c>
      <c r="E321" s="140" t="s">
        <v>583</v>
      </c>
      <c r="F321" s="141" t="s">
        <v>584</v>
      </c>
      <c r="G321" s="142" t="s">
        <v>190</v>
      </c>
      <c r="H321" s="143">
        <v>5</v>
      </c>
      <c r="I321" s="144"/>
      <c r="J321" s="145">
        <f>ROUND(I321*H321,2)</f>
        <v>0</v>
      </c>
      <c r="K321" s="146"/>
      <c r="L321" s="31"/>
      <c r="M321" s="147" t="s">
        <v>1</v>
      </c>
      <c r="N321" s="148" t="s">
        <v>42</v>
      </c>
      <c r="O321" s="56"/>
      <c r="P321" s="149">
        <f>O321*H321</f>
        <v>0</v>
      </c>
      <c r="Q321" s="149">
        <v>0</v>
      </c>
      <c r="R321" s="149">
        <f>Q321*H321</f>
        <v>0</v>
      </c>
      <c r="S321" s="149">
        <v>0</v>
      </c>
      <c r="T321" s="150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51" t="s">
        <v>218</v>
      </c>
      <c r="AT321" s="151" t="s">
        <v>138</v>
      </c>
      <c r="AU321" s="151" t="s">
        <v>87</v>
      </c>
      <c r="AY321" s="15" t="s">
        <v>136</v>
      </c>
      <c r="BE321" s="152">
        <f>IF(N321="základní",J321,0)</f>
        <v>0</v>
      </c>
      <c r="BF321" s="152">
        <f>IF(N321="snížená",J321,0)</f>
        <v>0</v>
      </c>
      <c r="BG321" s="152">
        <f>IF(N321="zákl. přenesená",J321,0)</f>
        <v>0</v>
      </c>
      <c r="BH321" s="152">
        <f>IF(N321="sníž. přenesená",J321,0)</f>
        <v>0</v>
      </c>
      <c r="BI321" s="152">
        <f>IF(N321="nulová",J321,0)</f>
        <v>0</v>
      </c>
      <c r="BJ321" s="15" t="s">
        <v>85</v>
      </c>
      <c r="BK321" s="152">
        <f>ROUND(I321*H321,2)</f>
        <v>0</v>
      </c>
      <c r="BL321" s="15" t="s">
        <v>218</v>
      </c>
      <c r="BM321" s="151" t="s">
        <v>585</v>
      </c>
    </row>
    <row r="322" spans="1:65" s="2" customFormat="1" ht="19.9" customHeight="1">
      <c r="A322" s="30"/>
      <c r="B322" s="138"/>
      <c r="C322" s="162" t="s">
        <v>586</v>
      </c>
      <c r="D322" s="162" t="s">
        <v>165</v>
      </c>
      <c r="E322" s="163" t="s">
        <v>587</v>
      </c>
      <c r="F322" s="164" t="s">
        <v>588</v>
      </c>
      <c r="G322" s="165" t="s">
        <v>152</v>
      </c>
      <c r="H322" s="166">
        <v>1.1</v>
      </c>
      <c r="I322" s="167"/>
      <c r="J322" s="168">
        <f>ROUND(I322*H322,2)</f>
        <v>0</v>
      </c>
      <c r="K322" s="169"/>
      <c r="L322" s="170"/>
      <c r="M322" s="171" t="s">
        <v>1</v>
      </c>
      <c r="N322" s="172" t="s">
        <v>42</v>
      </c>
      <c r="O322" s="56"/>
      <c r="P322" s="149">
        <f>O322*H322</f>
        <v>0</v>
      </c>
      <c r="Q322" s="149">
        <v>0.55</v>
      </c>
      <c r="R322" s="149">
        <f>Q322*H322</f>
        <v>0.6050000000000001</v>
      </c>
      <c r="S322" s="149">
        <v>0</v>
      </c>
      <c r="T322" s="150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51" t="s">
        <v>294</v>
      </c>
      <c r="AT322" s="151" t="s">
        <v>165</v>
      </c>
      <c r="AU322" s="151" t="s">
        <v>87</v>
      </c>
      <c r="AY322" s="15" t="s">
        <v>136</v>
      </c>
      <c r="BE322" s="152">
        <f>IF(N322="základní",J322,0)</f>
        <v>0</v>
      </c>
      <c r="BF322" s="152">
        <f>IF(N322="snížená",J322,0)</f>
        <v>0</v>
      </c>
      <c r="BG322" s="152">
        <f>IF(N322="zákl. přenesená",J322,0)</f>
        <v>0</v>
      </c>
      <c r="BH322" s="152">
        <f>IF(N322="sníž. přenesená",J322,0)</f>
        <v>0</v>
      </c>
      <c r="BI322" s="152">
        <f>IF(N322="nulová",J322,0)</f>
        <v>0</v>
      </c>
      <c r="BJ322" s="15" t="s">
        <v>85</v>
      </c>
      <c r="BK322" s="152">
        <f>ROUND(I322*H322,2)</f>
        <v>0</v>
      </c>
      <c r="BL322" s="15" t="s">
        <v>218</v>
      </c>
      <c r="BM322" s="151" t="s">
        <v>589</v>
      </c>
    </row>
    <row r="323" spans="2:51" s="13" customFormat="1" ht="12">
      <c r="B323" s="153"/>
      <c r="D323" s="154" t="s">
        <v>144</v>
      </c>
      <c r="F323" s="156" t="s">
        <v>590</v>
      </c>
      <c r="H323" s="157">
        <v>1.1</v>
      </c>
      <c r="I323" s="158"/>
      <c r="L323" s="153"/>
      <c r="M323" s="159"/>
      <c r="N323" s="160"/>
      <c r="O323" s="160"/>
      <c r="P323" s="160"/>
      <c r="Q323" s="160"/>
      <c r="R323" s="160"/>
      <c r="S323" s="160"/>
      <c r="T323" s="161"/>
      <c r="AT323" s="155" t="s">
        <v>144</v>
      </c>
      <c r="AU323" s="155" t="s">
        <v>87</v>
      </c>
      <c r="AV323" s="13" t="s">
        <v>87</v>
      </c>
      <c r="AW323" s="13" t="s">
        <v>3</v>
      </c>
      <c r="AX323" s="13" t="s">
        <v>85</v>
      </c>
      <c r="AY323" s="155" t="s">
        <v>136</v>
      </c>
    </row>
    <row r="324" spans="1:65" s="2" customFormat="1" ht="19.9" customHeight="1">
      <c r="A324" s="30"/>
      <c r="B324" s="138"/>
      <c r="C324" s="139" t="s">
        <v>591</v>
      </c>
      <c r="D324" s="139" t="s">
        <v>138</v>
      </c>
      <c r="E324" s="140" t="s">
        <v>592</v>
      </c>
      <c r="F324" s="141" t="s">
        <v>593</v>
      </c>
      <c r="G324" s="142" t="s">
        <v>152</v>
      </c>
      <c r="H324" s="143">
        <v>1.1</v>
      </c>
      <c r="I324" s="144"/>
      <c r="J324" s="145">
        <f>ROUND(I324*H324,2)</f>
        <v>0</v>
      </c>
      <c r="K324" s="146"/>
      <c r="L324" s="31"/>
      <c r="M324" s="147" t="s">
        <v>1</v>
      </c>
      <c r="N324" s="148" t="s">
        <v>42</v>
      </c>
      <c r="O324" s="56"/>
      <c r="P324" s="149">
        <f>O324*H324</f>
        <v>0</v>
      </c>
      <c r="Q324" s="149">
        <v>0.01328</v>
      </c>
      <c r="R324" s="149">
        <f>Q324*H324</f>
        <v>0.014608000000000001</v>
      </c>
      <c r="S324" s="149">
        <v>0</v>
      </c>
      <c r="T324" s="150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51" t="s">
        <v>218</v>
      </c>
      <c r="AT324" s="151" t="s">
        <v>138</v>
      </c>
      <c r="AU324" s="151" t="s">
        <v>87</v>
      </c>
      <c r="AY324" s="15" t="s">
        <v>136</v>
      </c>
      <c r="BE324" s="152">
        <f>IF(N324="základní",J324,0)</f>
        <v>0</v>
      </c>
      <c r="BF324" s="152">
        <f>IF(N324="snížená",J324,0)</f>
        <v>0</v>
      </c>
      <c r="BG324" s="152">
        <f>IF(N324="zákl. přenesená",J324,0)</f>
        <v>0</v>
      </c>
      <c r="BH324" s="152">
        <f>IF(N324="sníž. přenesená",J324,0)</f>
        <v>0</v>
      </c>
      <c r="BI324" s="152">
        <f>IF(N324="nulová",J324,0)</f>
        <v>0</v>
      </c>
      <c r="BJ324" s="15" t="s">
        <v>85</v>
      </c>
      <c r="BK324" s="152">
        <f>ROUND(I324*H324,2)</f>
        <v>0</v>
      </c>
      <c r="BL324" s="15" t="s">
        <v>218</v>
      </c>
      <c r="BM324" s="151" t="s">
        <v>594</v>
      </c>
    </row>
    <row r="325" spans="2:51" s="13" customFormat="1" ht="12">
      <c r="B325" s="153"/>
      <c r="D325" s="154" t="s">
        <v>144</v>
      </c>
      <c r="F325" s="156" t="s">
        <v>590</v>
      </c>
      <c r="H325" s="157">
        <v>1.1</v>
      </c>
      <c r="I325" s="158"/>
      <c r="L325" s="153"/>
      <c r="M325" s="159"/>
      <c r="N325" s="160"/>
      <c r="O325" s="160"/>
      <c r="P325" s="160"/>
      <c r="Q325" s="160"/>
      <c r="R325" s="160"/>
      <c r="S325" s="160"/>
      <c r="T325" s="161"/>
      <c r="AT325" s="155" t="s">
        <v>144</v>
      </c>
      <c r="AU325" s="155" t="s">
        <v>87</v>
      </c>
      <c r="AV325" s="13" t="s">
        <v>87</v>
      </c>
      <c r="AW325" s="13" t="s">
        <v>3</v>
      </c>
      <c r="AX325" s="13" t="s">
        <v>85</v>
      </c>
      <c r="AY325" s="155" t="s">
        <v>136</v>
      </c>
    </row>
    <row r="326" spans="1:65" s="2" customFormat="1" ht="30" customHeight="1">
      <c r="A326" s="30"/>
      <c r="B326" s="138"/>
      <c r="C326" s="139" t="s">
        <v>595</v>
      </c>
      <c r="D326" s="139" t="s">
        <v>138</v>
      </c>
      <c r="E326" s="140" t="s">
        <v>596</v>
      </c>
      <c r="F326" s="141" t="s">
        <v>597</v>
      </c>
      <c r="G326" s="142" t="s">
        <v>141</v>
      </c>
      <c r="H326" s="143">
        <v>42.22</v>
      </c>
      <c r="I326" s="144"/>
      <c r="J326" s="145">
        <f>ROUND(I326*H326,2)</f>
        <v>0</v>
      </c>
      <c r="K326" s="146"/>
      <c r="L326" s="31"/>
      <c r="M326" s="147" t="s">
        <v>1</v>
      </c>
      <c r="N326" s="148" t="s">
        <v>42</v>
      </c>
      <c r="O326" s="56"/>
      <c r="P326" s="149">
        <f>O326*H326</f>
        <v>0</v>
      </c>
      <c r="Q326" s="149">
        <v>0.00046</v>
      </c>
      <c r="R326" s="149">
        <f>Q326*H326</f>
        <v>0.0194212</v>
      </c>
      <c r="S326" s="149">
        <v>0</v>
      </c>
      <c r="T326" s="150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51" t="s">
        <v>218</v>
      </c>
      <c r="AT326" s="151" t="s">
        <v>138</v>
      </c>
      <c r="AU326" s="151" t="s">
        <v>87</v>
      </c>
      <c r="AY326" s="15" t="s">
        <v>136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5" t="s">
        <v>85</v>
      </c>
      <c r="BK326" s="152">
        <f>ROUND(I326*H326,2)</f>
        <v>0</v>
      </c>
      <c r="BL326" s="15" t="s">
        <v>218</v>
      </c>
      <c r="BM326" s="151" t="s">
        <v>598</v>
      </c>
    </row>
    <row r="327" spans="2:51" s="13" customFormat="1" ht="12">
      <c r="B327" s="153"/>
      <c r="D327" s="154" t="s">
        <v>144</v>
      </c>
      <c r="E327" s="155" t="s">
        <v>1</v>
      </c>
      <c r="F327" s="156" t="s">
        <v>599</v>
      </c>
      <c r="H327" s="157">
        <v>42.22</v>
      </c>
      <c r="I327" s="158"/>
      <c r="L327" s="153"/>
      <c r="M327" s="159"/>
      <c r="N327" s="160"/>
      <c r="O327" s="160"/>
      <c r="P327" s="160"/>
      <c r="Q327" s="160"/>
      <c r="R327" s="160"/>
      <c r="S327" s="160"/>
      <c r="T327" s="161"/>
      <c r="AT327" s="155" t="s">
        <v>144</v>
      </c>
      <c r="AU327" s="155" t="s">
        <v>87</v>
      </c>
      <c r="AV327" s="13" t="s">
        <v>87</v>
      </c>
      <c r="AW327" s="13" t="s">
        <v>32</v>
      </c>
      <c r="AX327" s="13" t="s">
        <v>85</v>
      </c>
      <c r="AY327" s="155" t="s">
        <v>136</v>
      </c>
    </row>
    <row r="328" spans="1:65" s="2" customFormat="1" ht="14.45" customHeight="1">
      <c r="A328" s="30"/>
      <c r="B328" s="138"/>
      <c r="C328" s="162" t="s">
        <v>600</v>
      </c>
      <c r="D328" s="162" t="s">
        <v>165</v>
      </c>
      <c r="E328" s="163" t="s">
        <v>601</v>
      </c>
      <c r="F328" s="164" t="s">
        <v>602</v>
      </c>
      <c r="G328" s="165" t="s">
        <v>190</v>
      </c>
      <c r="H328" s="166">
        <v>347.76</v>
      </c>
      <c r="I328" s="167"/>
      <c r="J328" s="168">
        <f>ROUND(I328*H328,2)</f>
        <v>0</v>
      </c>
      <c r="K328" s="169"/>
      <c r="L328" s="170"/>
      <c r="M328" s="171" t="s">
        <v>1</v>
      </c>
      <c r="N328" s="172" t="s">
        <v>42</v>
      </c>
      <c r="O328" s="56"/>
      <c r="P328" s="149">
        <f>O328*H328</f>
        <v>0</v>
      </c>
      <c r="Q328" s="149">
        <v>0</v>
      </c>
      <c r="R328" s="149">
        <f>Q328*H328</f>
        <v>0</v>
      </c>
      <c r="S328" s="149">
        <v>0</v>
      </c>
      <c r="T328" s="150">
        <f>S328*H328</f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51" t="s">
        <v>294</v>
      </c>
      <c r="AT328" s="151" t="s">
        <v>165</v>
      </c>
      <c r="AU328" s="151" t="s">
        <v>87</v>
      </c>
      <c r="AY328" s="15" t="s">
        <v>136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5" t="s">
        <v>85</v>
      </c>
      <c r="BK328" s="152">
        <f>ROUND(I328*H328,2)</f>
        <v>0</v>
      </c>
      <c r="BL328" s="15" t="s">
        <v>218</v>
      </c>
      <c r="BM328" s="151" t="s">
        <v>603</v>
      </c>
    </row>
    <row r="329" spans="2:51" s="13" customFormat="1" ht="12">
      <c r="B329" s="153"/>
      <c r="D329" s="154" t="s">
        <v>144</v>
      </c>
      <c r="E329" s="155" t="s">
        <v>1</v>
      </c>
      <c r="F329" s="156" t="s">
        <v>604</v>
      </c>
      <c r="H329" s="157">
        <v>322</v>
      </c>
      <c r="I329" s="158"/>
      <c r="L329" s="153"/>
      <c r="M329" s="159"/>
      <c r="N329" s="160"/>
      <c r="O329" s="160"/>
      <c r="P329" s="160"/>
      <c r="Q329" s="160"/>
      <c r="R329" s="160"/>
      <c r="S329" s="160"/>
      <c r="T329" s="161"/>
      <c r="AT329" s="155" t="s">
        <v>144</v>
      </c>
      <c r="AU329" s="155" t="s">
        <v>87</v>
      </c>
      <c r="AV329" s="13" t="s">
        <v>87</v>
      </c>
      <c r="AW329" s="13" t="s">
        <v>32</v>
      </c>
      <c r="AX329" s="13" t="s">
        <v>85</v>
      </c>
      <c r="AY329" s="155" t="s">
        <v>136</v>
      </c>
    </row>
    <row r="330" spans="2:51" s="13" customFormat="1" ht="12">
      <c r="B330" s="153"/>
      <c r="D330" s="154" t="s">
        <v>144</v>
      </c>
      <c r="F330" s="156" t="s">
        <v>605</v>
      </c>
      <c r="H330" s="157">
        <v>347.76</v>
      </c>
      <c r="I330" s="158"/>
      <c r="L330" s="153"/>
      <c r="M330" s="159"/>
      <c r="N330" s="160"/>
      <c r="O330" s="160"/>
      <c r="P330" s="160"/>
      <c r="Q330" s="160"/>
      <c r="R330" s="160"/>
      <c r="S330" s="160"/>
      <c r="T330" s="161"/>
      <c r="AT330" s="155" t="s">
        <v>144</v>
      </c>
      <c r="AU330" s="155" t="s">
        <v>87</v>
      </c>
      <c r="AV330" s="13" t="s">
        <v>87</v>
      </c>
      <c r="AW330" s="13" t="s">
        <v>3</v>
      </c>
      <c r="AX330" s="13" t="s">
        <v>85</v>
      </c>
      <c r="AY330" s="155" t="s">
        <v>136</v>
      </c>
    </row>
    <row r="331" spans="1:65" s="2" customFormat="1" ht="14.45" customHeight="1">
      <c r="A331" s="30"/>
      <c r="B331" s="138"/>
      <c r="C331" s="139" t="s">
        <v>606</v>
      </c>
      <c r="D331" s="139" t="s">
        <v>138</v>
      </c>
      <c r="E331" s="140" t="s">
        <v>607</v>
      </c>
      <c r="F331" s="141" t="s">
        <v>608</v>
      </c>
      <c r="G331" s="142" t="s">
        <v>190</v>
      </c>
      <c r="H331" s="143">
        <v>18.095</v>
      </c>
      <c r="I331" s="144"/>
      <c r="J331" s="145">
        <f>ROUND(I331*H331,2)</f>
        <v>0</v>
      </c>
      <c r="K331" s="146"/>
      <c r="L331" s="31"/>
      <c r="M331" s="147" t="s">
        <v>1</v>
      </c>
      <c r="N331" s="148" t="s">
        <v>42</v>
      </c>
      <c r="O331" s="56"/>
      <c r="P331" s="149">
        <f>O331*H331</f>
        <v>0</v>
      </c>
      <c r="Q331" s="149">
        <v>0.0011</v>
      </c>
      <c r="R331" s="149">
        <f>Q331*H331</f>
        <v>0.0199045</v>
      </c>
      <c r="S331" s="149">
        <v>0</v>
      </c>
      <c r="T331" s="150">
        <f>S331*H331</f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51" t="s">
        <v>218</v>
      </c>
      <c r="AT331" s="151" t="s">
        <v>138</v>
      </c>
      <c r="AU331" s="151" t="s">
        <v>87</v>
      </c>
      <c r="AY331" s="15" t="s">
        <v>136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5" t="s">
        <v>85</v>
      </c>
      <c r="BK331" s="152">
        <f>ROUND(I331*H331,2)</f>
        <v>0</v>
      </c>
      <c r="BL331" s="15" t="s">
        <v>218</v>
      </c>
      <c r="BM331" s="151" t="s">
        <v>609</v>
      </c>
    </row>
    <row r="332" spans="2:51" s="13" customFormat="1" ht="12">
      <c r="B332" s="153"/>
      <c r="D332" s="154" t="s">
        <v>144</v>
      </c>
      <c r="E332" s="155" t="s">
        <v>1</v>
      </c>
      <c r="F332" s="156" t="s">
        <v>610</v>
      </c>
      <c r="H332" s="157">
        <v>18.095</v>
      </c>
      <c r="I332" s="158"/>
      <c r="L332" s="153"/>
      <c r="M332" s="159"/>
      <c r="N332" s="160"/>
      <c r="O332" s="160"/>
      <c r="P332" s="160"/>
      <c r="Q332" s="160"/>
      <c r="R332" s="160"/>
      <c r="S332" s="160"/>
      <c r="T332" s="161"/>
      <c r="AT332" s="155" t="s">
        <v>144</v>
      </c>
      <c r="AU332" s="155" t="s">
        <v>87</v>
      </c>
      <c r="AV332" s="13" t="s">
        <v>87</v>
      </c>
      <c r="AW332" s="13" t="s">
        <v>32</v>
      </c>
      <c r="AX332" s="13" t="s">
        <v>85</v>
      </c>
      <c r="AY332" s="155" t="s">
        <v>136</v>
      </c>
    </row>
    <row r="333" spans="1:65" s="2" customFormat="1" ht="14.45" customHeight="1">
      <c r="A333" s="30"/>
      <c r="B333" s="138"/>
      <c r="C333" s="139" t="s">
        <v>611</v>
      </c>
      <c r="D333" s="139" t="s">
        <v>138</v>
      </c>
      <c r="E333" s="140" t="s">
        <v>612</v>
      </c>
      <c r="F333" s="141" t="s">
        <v>613</v>
      </c>
      <c r="G333" s="142" t="s">
        <v>190</v>
      </c>
      <c r="H333" s="143">
        <v>18.095</v>
      </c>
      <c r="I333" s="144"/>
      <c r="J333" s="145">
        <f>ROUND(I333*H333,2)</f>
        <v>0</v>
      </c>
      <c r="K333" s="146"/>
      <c r="L333" s="31"/>
      <c r="M333" s="147" t="s">
        <v>1</v>
      </c>
      <c r="N333" s="148" t="s">
        <v>42</v>
      </c>
      <c r="O333" s="56"/>
      <c r="P333" s="149">
        <f>O333*H333</f>
        <v>0</v>
      </c>
      <c r="Q333" s="149">
        <v>0.00215</v>
      </c>
      <c r="R333" s="149">
        <f>Q333*H333</f>
        <v>0.038904249999999994</v>
      </c>
      <c r="S333" s="149">
        <v>0</v>
      </c>
      <c r="T333" s="150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51" t="s">
        <v>218</v>
      </c>
      <c r="AT333" s="151" t="s">
        <v>138</v>
      </c>
      <c r="AU333" s="151" t="s">
        <v>87</v>
      </c>
      <c r="AY333" s="15" t="s">
        <v>136</v>
      </c>
      <c r="BE333" s="152">
        <f>IF(N333="základní",J333,0)</f>
        <v>0</v>
      </c>
      <c r="BF333" s="152">
        <f>IF(N333="snížená",J333,0)</f>
        <v>0</v>
      </c>
      <c r="BG333" s="152">
        <f>IF(N333="zákl. přenesená",J333,0)</f>
        <v>0</v>
      </c>
      <c r="BH333" s="152">
        <f>IF(N333="sníž. přenesená",J333,0)</f>
        <v>0</v>
      </c>
      <c r="BI333" s="152">
        <f>IF(N333="nulová",J333,0)</f>
        <v>0</v>
      </c>
      <c r="BJ333" s="15" t="s">
        <v>85</v>
      </c>
      <c r="BK333" s="152">
        <f>ROUND(I333*H333,2)</f>
        <v>0</v>
      </c>
      <c r="BL333" s="15" t="s">
        <v>218</v>
      </c>
      <c r="BM333" s="151" t="s">
        <v>614</v>
      </c>
    </row>
    <row r="334" spans="2:51" s="13" customFormat="1" ht="12">
      <c r="B334" s="153"/>
      <c r="D334" s="154" t="s">
        <v>144</v>
      </c>
      <c r="E334" s="155" t="s">
        <v>1</v>
      </c>
      <c r="F334" s="156" t="s">
        <v>610</v>
      </c>
      <c r="H334" s="157">
        <v>18.095</v>
      </c>
      <c r="I334" s="158"/>
      <c r="L334" s="153"/>
      <c r="M334" s="159"/>
      <c r="N334" s="160"/>
      <c r="O334" s="160"/>
      <c r="P334" s="160"/>
      <c r="Q334" s="160"/>
      <c r="R334" s="160"/>
      <c r="S334" s="160"/>
      <c r="T334" s="161"/>
      <c r="AT334" s="155" t="s">
        <v>144</v>
      </c>
      <c r="AU334" s="155" t="s">
        <v>87</v>
      </c>
      <c r="AV334" s="13" t="s">
        <v>87</v>
      </c>
      <c r="AW334" s="13" t="s">
        <v>32</v>
      </c>
      <c r="AX334" s="13" t="s">
        <v>85</v>
      </c>
      <c r="AY334" s="155" t="s">
        <v>136</v>
      </c>
    </row>
    <row r="335" spans="1:65" s="2" customFormat="1" ht="19.9" customHeight="1">
      <c r="A335" s="30"/>
      <c r="B335" s="138"/>
      <c r="C335" s="139" t="s">
        <v>615</v>
      </c>
      <c r="D335" s="139" t="s">
        <v>138</v>
      </c>
      <c r="E335" s="140" t="s">
        <v>616</v>
      </c>
      <c r="F335" s="141" t="s">
        <v>617</v>
      </c>
      <c r="G335" s="142" t="s">
        <v>179</v>
      </c>
      <c r="H335" s="143">
        <v>0.723</v>
      </c>
      <c r="I335" s="144"/>
      <c r="J335" s="145">
        <f>ROUND(I335*H335,2)</f>
        <v>0</v>
      </c>
      <c r="K335" s="146"/>
      <c r="L335" s="31"/>
      <c r="M335" s="147" t="s">
        <v>1</v>
      </c>
      <c r="N335" s="148" t="s">
        <v>42</v>
      </c>
      <c r="O335" s="56"/>
      <c r="P335" s="149">
        <f>O335*H335</f>
        <v>0</v>
      </c>
      <c r="Q335" s="149">
        <v>0</v>
      </c>
      <c r="R335" s="149">
        <f>Q335*H335</f>
        <v>0</v>
      </c>
      <c r="S335" s="149">
        <v>0</v>
      </c>
      <c r="T335" s="150">
        <f>S335*H335</f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51" t="s">
        <v>218</v>
      </c>
      <c r="AT335" s="151" t="s">
        <v>138</v>
      </c>
      <c r="AU335" s="151" t="s">
        <v>87</v>
      </c>
      <c r="AY335" s="15" t="s">
        <v>136</v>
      </c>
      <c r="BE335" s="152">
        <f>IF(N335="základní",J335,0)</f>
        <v>0</v>
      </c>
      <c r="BF335" s="152">
        <f>IF(N335="snížená",J335,0)</f>
        <v>0</v>
      </c>
      <c r="BG335" s="152">
        <f>IF(N335="zákl. přenesená",J335,0)</f>
        <v>0</v>
      </c>
      <c r="BH335" s="152">
        <f>IF(N335="sníž. přenesená",J335,0)</f>
        <v>0</v>
      </c>
      <c r="BI335" s="152">
        <f>IF(N335="nulová",J335,0)</f>
        <v>0</v>
      </c>
      <c r="BJ335" s="15" t="s">
        <v>85</v>
      </c>
      <c r="BK335" s="152">
        <f>ROUND(I335*H335,2)</f>
        <v>0</v>
      </c>
      <c r="BL335" s="15" t="s">
        <v>218</v>
      </c>
      <c r="BM335" s="151" t="s">
        <v>618</v>
      </c>
    </row>
    <row r="336" spans="2:63" s="12" customFormat="1" ht="22.9" customHeight="1">
      <c r="B336" s="125"/>
      <c r="D336" s="126" t="s">
        <v>76</v>
      </c>
      <c r="E336" s="136" t="s">
        <v>619</v>
      </c>
      <c r="F336" s="136" t="s">
        <v>620</v>
      </c>
      <c r="I336" s="128"/>
      <c r="J336" s="137">
        <f>BK336</f>
        <v>0</v>
      </c>
      <c r="L336" s="125"/>
      <c r="M336" s="130"/>
      <c r="N336" s="131"/>
      <c r="O336" s="131"/>
      <c r="P336" s="132">
        <f>SUM(P337:P345)</f>
        <v>0</v>
      </c>
      <c r="Q336" s="131"/>
      <c r="R336" s="132">
        <f>SUM(R337:R345)</f>
        <v>0.09845016000000001</v>
      </c>
      <c r="S336" s="131"/>
      <c r="T336" s="133">
        <f>SUM(T337:T345)</f>
        <v>0</v>
      </c>
      <c r="AR336" s="126" t="s">
        <v>87</v>
      </c>
      <c r="AT336" s="134" t="s">
        <v>76</v>
      </c>
      <c r="AU336" s="134" t="s">
        <v>85</v>
      </c>
      <c r="AY336" s="126" t="s">
        <v>136</v>
      </c>
      <c r="BK336" s="135">
        <f>SUM(BK337:BK345)</f>
        <v>0</v>
      </c>
    </row>
    <row r="337" spans="1:65" s="2" customFormat="1" ht="19.9" customHeight="1">
      <c r="A337" s="30"/>
      <c r="B337" s="138"/>
      <c r="C337" s="139" t="s">
        <v>621</v>
      </c>
      <c r="D337" s="139" t="s">
        <v>138</v>
      </c>
      <c r="E337" s="140" t="s">
        <v>622</v>
      </c>
      <c r="F337" s="141" t="s">
        <v>623</v>
      </c>
      <c r="G337" s="142" t="s">
        <v>472</v>
      </c>
      <c r="H337" s="143">
        <v>2</v>
      </c>
      <c r="I337" s="144"/>
      <c r="J337" s="145">
        <f>ROUND(I337*H337,2)</f>
        <v>0</v>
      </c>
      <c r="K337" s="146"/>
      <c r="L337" s="31"/>
      <c r="M337" s="147" t="s">
        <v>1</v>
      </c>
      <c r="N337" s="148" t="s">
        <v>42</v>
      </c>
      <c r="O337" s="56"/>
      <c r="P337" s="149">
        <f>O337*H337</f>
        <v>0</v>
      </c>
      <c r="Q337" s="149">
        <v>0.00027</v>
      </c>
      <c r="R337" s="149">
        <f>Q337*H337</f>
        <v>0.00054</v>
      </c>
      <c r="S337" s="149">
        <v>0</v>
      </c>
      <c r="T337" s="150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51" t="s">
        <v>218</v>
      </c>
      <c r="AT337" s="151" t="s">
        <v>138</v>
      </c>
      <c r="AU337" s="151" t="s">
        <v>87</v>
      </c>
      <c r="AY337" s="15" t="s">
        <v>136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5" t="s">
        <v>85</v>
      </c>
      <c r="BK337" s="152">
        <f>ROUND(I337*H337,2)</f>
        <v>0</v>
      </c>
      <c r="BL337" s="15" t="s">
        <v>218</v>
      </c>
      <c r="BM337" s="151" t="s">
        <v>624</v>
      </c>
    </row>
    <row r="338" spans="1:65" s="2" customFormat="1" ht="19.9" customHeight="1">
      <c r="A338" s="30"/>
      <c r="B338" s="138"/>
      <c r="C338" s="162" t="s">
        <v>625</v>
      </c>
      <c r="D338" s="162" t="s">
        <v>165</v>
      </c>
      <c r="E338" s="163" t="s">
        <v>626</v>
      </c>
      <c r="F338" s="164" t="s">
        <v>627</v>
      </c>
      <c r="G338" s="165" t="s">
        <v>141</v>
      </c>
      <c r="H338" s="166">
        <v>1.152</v>
      </c>
      <c r="I338" s="167"/>
      <c r="J338" s="168">
        <f>ROUND(I338*H338,2)</f>
        <v>0</v>
      </c>
      <c r="K338" s="169"/>
      <c r="L338" s="170"/>
      <c r="M338" s="171" t="s">
        <v>1</v>
      </c>
      <c r="N338" s="172" t="s">
        <v>42</v>
      </c>
      <c r="O338" s="56"/>
      <c r="P338" s="149">
        <f>O338*H338</f>
        <v>0</v>
      </c>
      <c r="Q338" s="149">
        <v>0.04583</v>
      </c>
      <c r="R338" s="149">
        <f>Q338*H338</f>
        <v>0.05279616</v>
      </c>
      <c r="S338" s="149">
        <v>0</v>
      </c>
      <c r="T338" s="150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51" t="s">
        <v>294</v>
      </c>
      <c r="AT338" s="151" t="s">
        <v>165</v>
      </c>
      <c r="AU338" s="151" t="s">
        <v>87</v>
      </c>
      <c r="AY338" s="15" t="s">
        <v>136</v>
      </c>
      <c r="BE338" s="152">
        <f>IF(N338="základní",J338,0)</f>
        <v>0</v>
      </c>
      <c r="BF338" s="152">
        <f>IF(N338="snížená",J338,0)</f>
        <v>0</v>
      </c>
      <c r="BG338" s="152">
        <f>IF(N338="zákl. přenesená",J338,0)</f>
        <v>0</v>
      </c>
      <c r="BH338" s="152">
        <f>IF(N338="sníž. přenesená",J338,0)</f>
        <v>0</v>
      </c>
      <c r="BI338" s="152">
        <f>IF(N338="nulová",J338,0)</f>
        <v>0</v>
      </c>
      <c r="BJ338" s="15" t="s">
        <v>85</v>
      </c>
      <c r="BK338" s="152">
        <f>ROUND(I338*H338,2)</f>
        <v>0</v>
      </c>
      <c r="BL338" s="15" t="s">
        <v>218</v>
      </c>
      <c r="BM338" s="151" t="s">
        <v>628</v>
      </c>
    </row>
    <row r="339" spans="2:51" s="13" customFormat="1" ht="12">
      <c r="B339" s="153"/>
      <c r="D339" s="154" t="s">
        <v>144</v>
      </c>
      <c r="E339" s="155" t="s">
        <v>1</v>
      </c>
      <c r="F339" s="156" t="s">
        <v>350</v>
      </c>
      <c r="H339" s="157">
        <v>1.152</v>
      </c>
      <c r="I339" s="158"/>
      <c r="L339" s="153"/>
      <c r="M339" s="159"/>
      <c r="N339" s="160"/>
      <c r="O339" s="160"/>
      <c r="P339" s="160"/>
      <c r="Q339" s="160"/>
      <c r="R339" s="160"/>
      <c r="S339" s="160"/>
      <c r="T339" s="161"/>
      <c r="AT339" s="155" t="s">
        <v>144</v>
      </c>
      <c r="AU339" s="155" t="s">
        <v>87</v>
      </c>
      <c r="AV339" s="13" t="s">
        <v>87</v>
      </c>
      <c r="AW339" s="13" t="s">
        <v>32</v>
      </c>
      <c r="AX339" s="13" t="s">
        <v>85</v>
      </c>
      <c r="AY339" s="155" t="s">
        <v>136</v>
      </c>
    </row>
    <row r="340" spans="1:65" s="2" customFormat="1" ht="19.9" customHeight="1">
      <c r="A340" s="30"/>
      <c r="B340" s="138"/>
      <c r="C340" s="139" t="s">
        <v>629</v>
      </c>
      <c r="D340" s="139" t="s">
        <v>138</v>
      </c>
      <c r="E340" s="140" t="s">
        <v>630</v>
      </c>
      <c r="F340" s="141" t="s">
        <v>631</v>
      </c>
      <c r="G340" s="142" t="s">
        <v>472</v>
      </c>
      <c r="H340" s="143">
        <v>1</v>
      </c>
      <c r="I340" s="144"/>
      <c r="J340" s="145">
        <f>ROUND(I340*H340,2)</f>
        <v>0</v>
      </c>
      <c r="K340" s="146"/>
      <c r="L340" s="31"/>
      <c r="M340" s="147" t="s">
        <v>1</v>
      </c>
      <c r="N340" s="148" t="s">
        <v>42</v>
      </c>
      <c r="O340" s="56"/>
      <c r="P340" s="149">
        <f>O340*H340</f>
        <v>0</v>
      </c>
      <c r="Q340" s="149">
        <v>0.00092</v>
      </c>
      <c r="R340" s="149">
        <f>Q340*H340</f>
        <v>0.00092</v>
      </c>
      <c r="S340" s="149">
        <v>0</v>
      </c>
      <c r="T340" s="150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1" t="s">
        <v>218</v>
      </c>
      <c r="AT340" s="151" t="s">
        <v>138</v>
      </c>
      <c r="AU340" s="151" t="s">
        <v>87</v>
      </c>
      <c r="AY340" s="15" t="s">
        <v>136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5" t="s">
        <v>85</v>
      </c>
      <c r="BK340" s="152">
        <f>ROUND(I340*H340,2)</f>
        <v>0</v>
      </c>
      <c r="BL340" s="15" t="s">
        <v>218</v>
      </c>
      <c r="BM340" s="151" t="s">
        <v>632</v>
      </c>
    </row>
    <row r="341" spans="1:65" s="2" customFormat="1" ht="19.9" customHeight="1">
      <c r="A341" s="30"/>
      <c r="B341" s="138"/>
      <c r="C341" s="162" t="s">
        <v>633</v>
      </c>
      <c r="D341" s="162" t="s">
        <v>165</v>
      </c>
      <c r="E341" s="163" t="s">
        <v>634</v>
      </c>
      <c r="F341" s="164" t="s">
        <v>635</v>
      </c>
      <c r="G341" s="165" t="s">
        <v>141</v>
      </c>
      <c r="H341" s="166">
        <v>1.8</v>
      </c>
      <c r="I341" s="167"/>
      <c r="J341" s="168">
        <f>ROUND(I341*H341,2)</f>
        <v>0</v>
      </c>
      <c r="K341" s="169"/>
      <c r="L341" s="170"/>
      <c r="M341" s="171" t="s">
        <v>1</v>
      </c>
      <c r="N341" s="172" t="s">
        <v>42</v>
      </c>
      <c r="O341" s="56"/>
      <c r="P341" s="149">
        <f>O341*H341</f>
        <v>0</v>
      </c>
      <c r="Q341" s="149">
        <v>0.02423</v>
      </c>
      <c r="R341" s="149">
        <f>Q341*H341</f>
        <v>0.04361400000000001</v>
      </c>
      <c r="S341" s="149">
        <v>0</v>
      </c>
      <c r="T341" s="150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51" t="s">
        <v>294</v>
      </c>
      <c r="AT341" s="151" t="s">
        <v>165</v>
      </c>
      <c r="AU341" s="151" t="s">
        <v>87</v>
      </c>
      <c r="AY341" s="15" t="s">
        <v>136</v>
      </c>
      <c r="BE341" s="152">
        <f>IF(N341="základní",J341,0)</f>
        <v>0</v>
      </c>
      <c r="BF341" s="152">
        <f>IF(N341="snížená",J341,0)</f>
        <v>0</v>
      </c>
      <c r="BG341" s="152">
        <f>IF(N341="zákl. přenesená",J341,0)</f>
        <v>0</v>
      </c>
      <c r="BH341" s="152">
        <f>IF(N341="sníž. přenesená",J341,0)</f>
        <v>0</v>
      </c>
      <c r="BI341" s="152">
        <f>IF(N341="nulová",J341,0)</f>
        <v>0</v>
      </c>
      <c r="BJ341" s="15" t="s">
        <v>85</v>
      </c>
      <c r="BK341" s="152">
        <f>ROUND(I341*H341,2)</f>
        <v>0</v>
      </c>
      <c r="BL341" s="15" t="s">
        <v>218</v>
      </c>
      <c r="BM341" s="151" t="s">
        <v>636</v>
      </c>
    </row>
    <row r="342" spans="2:51" s="13" customFormat="1" ht="12">
      <c r="B342" s="153"/>
      <c r="D342" s="154" t="s">
        <v>144</v>
      </c>
      <c r="F342" s="156" t="s">
        <v>637</v>
      </c>
      <c r="H342" s="157">
        <v>1.8</v>
      </c>
      <c r="I342" s="158"/>
      <c r="L342" s="153"/>
      <c r="M342" s="159"/>
      <c r="N342" s="160"/>
      <c r="O342" s="160"/>
      <c r="P342" s="160"/>
      <c r="Q342" s="160"/>
      <c r="R342" s="160"/>
      <c r="S342" s="160"/>
      <c r="T342" s="161"/>
      <c r="AT342" s="155" t="s">
        <v>144</v>
      </c>
      <c r="AU342" s="155" t="s">
        <v>87</v>
      </c>
      <c r="AV342" s="13" t="s">
        <v>87</v>
      </c>
      <c r="AW342" s="13" t="s">
        <v>3</v>
      </c>
      <c r="AX342" s="13" t="s">
        <v>85</v>
      </c>
      <c r="AY342" s="155" t="s">
        <v>136</v>
      </c>
    </row>
    <row r="343" spans="1:65" s="2" customFormat="1" ht="14.45" customHeight="1">
      <c r="A343" s="30"/>
      <c r="B343" s="138"/>
      <c r="C343" s="139" t="s">
        <v>638</v>
      </c>
      <c r="D343" s="139" t="s">
        <v>138</v>
      </c>
      <c r="E343" s="140" t="s">
        <v>639</v>
      </c>
      <c r="F343" s="141" t="s">
        <v>640</v>
      </c>
      <c r="G343" s="142" t="s">
        <v>472</v>
      </c>
      <c r="H343" s="143">
        <v>2</v>
      </c>
      <c r="I343" s="144"/>
      <c r="J343" s="145">
        <f>ROUND(I343*H343,2)</f>
        <v>0</v>
      </c>
      <c r="K343" s="146"/>
      <c r="L343" s="31"/>
      <c r="M343" s="147" t="s">
        <v>1</v>
      </c>
      <c r="N343" s="148" t="s">
        <v>42</v>
      </c>
      <c r="O343" s="56"/>
      <c r="P343" s="149">
        <f>O343*H343</f>
        <v>0</v>
      </c>
      <c r="Q343" s="149">
        <v>0</v>
      </c>
      <c r="R343" s="149">
        <f>Q343*H343</f>
        <v>0</v>
      </c>
      <c r="S343" s="149">
        <v>0</v>
      </c>
      <c r="T343" s="150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51" t="s">
        <v>218</v>
      </c>
      <c r="AT343" s="151" t="s">
        <v>138</v>
      </c>
      <c r="AU343" s="151" t="s">
        <v>87</v>
      </c>
      <c r="AY343" s="15" t="s">
        <v>136</v>
      </c>
      <c r="BE343" s="152">
        <f>IF(N343="základní",J343,0)</f>
        <v>0</v>
      </c>
      <c r="BF343" s="152">
        <f>IF(N343="snížená",J343,0)</f>
        <v>0</v>
      </c>
      <c r="BG343" s="152">
        <f>IF(N343="zákl. přenesená",J343,0)</f>
        <v>0</v>
      </c>
      <c r="BH343" s="152">
        <f>IF(N343="sníž. přenesená",J343,0)</f>
        <v>0</v>
      </c>
      <c r="BI343" s="152">
        <f>IF(N343="nulová",J343,0)</f>
        <v>0</v>
      </c>
      <c r="BJ343" s="15" t="s">
        <v>85</v>
      </c>
      <c r="BK343" s="152">
        <f>ROUND(I343*H343,2)</f>
        <v>0</v>
      </c>
      <c r="BL343" s="15" t="s">
        <v>218</v>
      </c>
      <c r="BM343" s="151" t="s">
        <v>641</v>
      </c>
    </row>
    <row r="344" spans="1:65" s="2" customFormat="1" ht="19.9" customHeight="1">
      <c r="A344" s="30"/>
      <c r="B344" s="138"/>
      <c r="C344" s="162" t="s">
        <v>642</v>
      </c>
      <c r="D344" s="162" t="s">
        <v>165</v>
      </c>
      <c r="E344" s="163" t="s">
        <v>643</v>
      </c>
      <c r="F344" s="164" t="s">
        <v>644</v>
      </c>
      <c r="G344" s="165" t="s">
        <v>472</v>
      </c>
      <c r="H344" s="166">
        <v>2</v>
      </c>
      <c r="I344" s="167"/>
      <c r="J344" s="168">
        <f>ROUND(I344*H344,2)</f>
        <v>0</v>
      </c>
      <c r="K344" s="169"/>
      <c r="L344" s="170"/>
      <c r="M344" s="171" t="s">
        <v>1</v>
      </c>
      <c r="N344" s="172" t="s">
        <v>42</v>
      </c>
      <c r="O344" s="56"/>
      <c r="P344" s="149">
        <f>O344*H344</f>
        <v>0</v>
      </c>
      <c r="Q344" s="149">
        <v>0.00029</v>
      </c>
      <c r="R344" s="149">
        <f>Q344*H344</f>
        <v>0.00058</v>
      </c>
      <c r="S344" s="149">
        <v>0</v>
      </c>
      <c r="T344" s="150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51" t="s">
        <v>294</v>
      </c>
      <c r="AT344" s="151" t="s">
        <v>165</v>
      </c>
      <c r="AU344" s="151" t="s">
        <v>87</v>
      </c>
      <c r="AY344" s="15" t="s">
        <v>136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5" t="s">
        <v>85</v>
      </c>
      <c r="BK344" s="152">
        <f>ROUND(I344*H344,2)</f>
        <v>0</v>
      </c>
      <c r="BL344" s="15" t="s">
        <v>218</v>
      </c>
      <c r="BM344" s="151" t="s">
        <v>645</v>
      </c>
    </row>
    <row r="345" spans="1:65" s="2" customFormat="1" ht="19.9" customHeight="1">
      <c r="A345" s="30"/>
      <c r="B345" s="138"/>
      <c r="C345" s="139" t="s">
        <v>646</v>
      </c>
      <c r="D345" s="139" t="s">
        <v>138</v>
      </c>
      <c r="E345" s="140" t="s">
        <v>647</v>
      </c>
      <c r="F345" s="141" t="s">
        <v>648</v>
      </c>
      <c r="G345" s="142" t="s">
        <v>179</v>
      </c>
      <c r="H345" s="143">
        <v>0.098</v>
      </c>
      <c r="I345" s="144"/>
      <c r="J345" s="145">
        <f>ROUND(I345*H345,2)</f>
        <v>0</v>
      </c>
      <c r="K345" s="146"/>
      <c r="L345" s="31"/>
      <c r="M345" s="147" t="s">
        <v>1</v>
      </c>
      <c r="N345" s="148" t="s">
        <v>42</v>
      </c>
      <c r="O345" s="56"/>
      <c r="P345" s="149">
        <f>O345*H345</f>
        <v>0</v>
      </c>
      <c r="Q345" s="149">
        <v>0</v>
      </c>
      <c r="R345" s="149">
        <f>Q345*H345</f>
        <v>0</v>
      </c>
      <c r="S345" s="149">
        <v>0</v>
      </c>
      <c r="T345" s="150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51" t="s">
        <v>218</v>
      </c>
      <c r="AT345" s="151" t="s">
        <v>138</v>
      </c>
      <c r="AU345" s="151" t="s">
        <v>87</v>
      </c>
      <c r="AY345" s="15" t="s">
        <v>136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5" t="s">
        <v>85</v>
      </c>
      <c r="BK345" s="152">
        <f>ROUND(I345*H345,2)</f>
        <v>0</v>
      </c>
      <c r="BL345" s="15" t="s">
        <v>218</v>
      </c>
      <c r="BM345" s="151" t="s">
        <v>649</v>
      </c>
    </row>
    <row r="346" spans="2:63" s="12" customFormat="1" ht="22.9" customHeight="1">
      <c r="B346" s="125"/>
      <c r="D346" s="126" t="s">
        <v>76</v>
      </c>
      <c r="E346" s="136" t="s">
        <v>650</v>
      </c>
      <c r="F346" s="136" t="s">
        <v>651</v>
      </c>
      <c r="I346" s="128"/>
      <c r="J346" s="137">
        <f>BK346</f>
        <v>0</v>
      </c>
      <c r="L346" s="125"/>
      <c r="M346" s="130"/>
      <c r="N346" s="131"/>
      <c r="O346" s="131"/>
      <c r="P346" s="132">
        <f>SUM(P347:P354)</f>
        <v>0</v>
      </c>
      <c r="Q346" s="131"/>
      <c r="R346" s="132">
        <f>SUM(R347:R354)</f>
        <v>0.29759520000000006</v>
      </c>
      <c r="S346" s="131"/>
      <c r="T346" s="133">
        <f>SUM(T347:T354)</f>
        <v>0.243</v>
      </c>
      <c r="AR346" s="126" t="s">
        <v>87</v>
      </c>
      <c r="AT346" s="134" t="s">
        <v>76</v>
      </c>
      <c r="AU346" s="134" t="s">
        <v>85</v>
      </c>
      <c r="AY346" s="126" t="s">
        <v>136</v>
      </c>
      <c r="BK346" s="135">
        <f>SUM(BK347:BK354)</f>
        <v>0</v>
      </c>
    </row>
    <row r="347" spans="1:65" s="2" customFormat="1" ht="40.15" customHeight="1">
      <c r="A347" s="30"/>
      <c r="B347" s="138"/>
      <c r="C347" s="139" t="s">
        <v>652</v>
      </c>
      <c r="D347" s="139" t="s">
        <v>138</v>
      </c>
      <c r="E347" s="140" t="s">
        <v>653</v>
      </c>
      <c r="F347" s="141" t="s">
        <v>654</v>
      </c>
      <c r="G347" s="142" t="s">
        <v>141</v>
      </c>
      <c r="H347" s="143">
        <v>42.22</v>
      </c>
      <c r="I347" s="144"/>
      <c r="J347" s="145">
        <f>ROUND(I347*H347,2)</f>
        <v>0</v>
      </c>
      <c r="K347" s="146"/>
      <c r="L347" s="31"/>
      <c r="M347" s="147" t="s">
        <v>1</v>
      </c>
      <c r="N347" s="148" t="s">
        <v>42</v>
      </c>
      <c r="O347" s="56"/>
      <c r="P347" s="149">
        <f>O347*H347</f>
        <v>0</v>
      </c>
      <c r="Q347" s="149">
        <v>0.00216</v>
      </c>
      <c r="R347" s="149">
        <f>Q347*H347</f>
        <v>0.0911952</v>
      </c>
      <c r="S347" s="149">
        <v>0</v>
      </c>
      <c r="T347" s="150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51" t="s">
        <v>218</v>
      </c>
      <c r="AT347" s="151" t="s">
        <v>138</v>
      </c>
      <c r="AU347" s="151" t="s">
        <v>87</v>
      </c>
      <c r="AY347" s="15" t="s">
        <v>136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5" t="s">
        <v>85</v>
      </c>
      <c r="BK347" s="152">
        <f>ROUND(I347*H347,2)</f>
        <v>0</v>
      </c>
      <c r="BL347" s="15" t="s">
        <v>218</v>
      </c>
      <c r="BM347" s="151" t="s">
        <v>655</v>
      </c>
    </row>
    <row r="348" spans="2:51" s="13" customFormat="1" ht="12">
      <c r="B348" s="153"/>
      <c r="D348" s="154" t="s">
        <v>144</v>
      </c>
      <c r="E348" s="155" t="s">
        <v>1</v>
      </c>
      <c r="F348" s="156" t="s">
        <v>599</v>
      </c>
      <c r="H348" s="157">
        <v>42.22</v>
      </c>
      <c r="I348" s="158"/>
      <c r="L348" s="153"/>
      <c r="M348" s="159"/>
      <c r="N348" s="160"/>
      <c r="O348" s="160"/>
      <c r="P348" s="160"/>
      <c r="Q348" s="160"/>
      <c r="R348" s="160"/>
      <c r="S348" s="160"/>
      <c r="T348" s="161"/>
      <c r="AT348" s="155" t="s">
        <v>144</v>
      </c>
      <c r="AU348" s="155" t="s">
        <v>87</v>
      </c>
      <c r="AV348" s="13" t="s">
        <v>87</v>
      </c>
      <c r="AW348" s="13" t="s">
        <v>32</v>
      </c>
      <c r="AX348" s="13" t="s">
        <v>85</v>
      </c>
      <c r="AY348" s="155" t="s">
        <v>136</v>
      </c>
    </row>
    <row r="349" spans="1:65" s="2" customFormat="1" ht="19.9" customHeight="1">
      <c r="A349" s="30"/>
      <c r="B349" s="138"/>
      <c r="C349" s="139" t="s">
        <v>656</v>
      </c>
      <c r="D349" s="139" t="s">
        <v>138</v>
      </c>
      <c r="E349" s="140" t="s">
        <v>657</v>
      </c>
      <c r="F349" s="141" t="s">
        <v>658</v>
      </c>
      <c r="G349" s="142" t="s">
        <v>472</v>
      </c>
      <c r="H349" s="143">
        <v>2</v>
      </c>
      <c r="I349" s="144"/>
      <c r="J349" s="145">
        <f aca="true" t="shared" si="0" ref="J349:J354">ROUND(I349*H349,2)</f>
        <v>0</v>
      </c>
      <c r="K349" s="146"/>
      <c r="L349" s="31"/>
      <c r="M349" s="147" t="s">
        <v>1</v>
      </c>
      <c r="N349" s="148" t="s">
        <v>42</v>
      </c>
      <c r="O349" s="56"/>
      <c r="P349" s="149">
        <f aca="true" t="shared" si="1" ref="P349:P354">O349*H349</f>
        <v>0</v>
      </c>
      <c r="Q349" s="149">
        <v>0</v>
      </c>
      <c r="R349" s="149">
        <f aca="true" t="shared" si="2" ref="R349:R354">Q349*H349</f>
        <v>0</v>
      </c>
      <c r="S349" s="149">
        <v>0</v>
      </c>
      <c r="T349" s="150">
        <f aca="true" t="shared" si="3" ref="T349:T354"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51" t="s">
        <v>218</v>
      </c>
      <c r="AT349" s="151" t="s">
        <v>138</v>
      </c>
      <c r="AU349" s="151" t="s">
        <v>87</v>
      </c>
      <c r="AY349" s="15" t="s">
        <v>136</v>
      </c>
      <c r="BE349" s="152">
        <f aca="true" t="shared" si="4" ref="BE349:BE354">IF(N349="základní",J349,0)</f>
        <v>0</v>
      </c>
      <c r="BF349" s="152">
        <f aca="true" t="shared" si="5" ref="BF349:BF354">IF(N349="snížená",J349,0)</f>
        <v>0</v>
      </c>
      <c r="BG349" s="152">
        <f aca="true" t="shared" si="6" ref="BG349:BG354">IF(N349="zákl. přenesená",J349,0)</f>
        <v>0</v>
      </c>
      <c r="BH349" s="152">
        <f aca="true" t="shared" si="7" ref="BH349:BH354">IF(N349="sníž. přenesená",J349,0)</f>
        <v>0</v>
      </c>
      <c r="BI349" s="152">
        <f aca="true" t="shared" si="8" ref="BI349:BI354">IF(N349="nulová",J349,0)</f>
        <v>0</v>
      </c>
      <c r="BJ349" s="15" t="s">
        <v>85</v>
      </c>
      <c r="BK349" s="152">
        <f aca="true" t="shared" si="9" ref="BK349:BK354">ROUND(I349*H349,2)</f>
        <v>0</v>
      </c>
      <c r="BL349" s="15" t="s">
        <v>218</v>
      </c>
      <c r="BM349" s="151" t="s">
        <v>659</v>
      </c>
    </row>
    <row r="350" spans="1:65" s="2" customFormat="1" ht="19.9" customHeight="1">
      <c r="A350" s="30"/>
      <c r="B350" s="138"/>
      <c r="C350" s="162" t="s">
        <v>660</v>
      </c>
      <c r="D350" s="162" t="s">
        <v>165</v>
      </c>
      <c r="E350" s="163" t="s">
        <v>661</v>
      </c>
      <c r="F350" s="164" t="s">
        <v>662</v>
      </c>
      <c r="G350" s="165" t="s">
        <v>472</v>
      </c>
      <c r="H350" s="166">
        <v>2</v>
      </c>
      <c r="I350" s="167"/>
      <c r="J350" s="168">
        <f t="shared" si="0"/>
        <v>0</v>
      </c>
      <c r="K350" s="169"/>
      <c r="L350" s="170"/>
      <c r="M350" s="171" t="s">
        <v>1</v>
      </c>
      <c r="N350" s="172" t="s">
        <v>42</v>
      </c>
      <c r="O350" s="56"/>
      <c r="P350" s="149">
        <f t="shared" si="1"/>
        <v>0</v>
      </c>
      <c r="Q350" s="149">
        <v>0.0912</v>
      </c>
      <c r="R350" s="149">
        <f t="shared" si="2"/>
        <v>0.1824</v>
      </c>
      <c r="S350" s="149">
        <v>0</v>
      </c>
      <c r="T350" s="150">
        <f t="shared" si="3"/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51" t="s">
        <v>294</v>
      </c>
      <c r="AT350" s="151" t="s">
        <v>165</v>
      </c>
      <c r="AU350" s="151" t="s">
        <v>87</v>
      </c>
      <c r="AY350" s="15" t="s">
        <v>136</v>
      </c>
      <c r="BE350" s="152">
        <f t="shared" si="4"/>
        <v>0</v>
      </c>
      <c r="BF350" s="152">
        <f t="shared" si="5"/>
        <v>0</v>
      </c>
      <c r="BG350" s="152">
        <f t="shared" si="6"/>
        <v>0</v>
      </c>
      <c r="BH350" s="152">
        <f t="shared" si="7"/>
        <v>0</v>
      </c>
      <c r="BI350" s="152">
        <f t="shared" si="8"/>
        <v>0</v>
      </c>
      <c r="BJ350" s="15" t="s">
        <v>85</v>
      </c>
      <c r="BK350" s="152">
        <f t="shared" si="9"/>
        <v>0</v>
      </c>
      <c r="BL350" s="15" t="s">
        <v>218</v>
      </c>
      <c r="BM350" s="151" t="s">
        <v>663</v>
      </c>
    </row>
    <row r="351" spans="1:65" s="2" customFormat="1" ht="19.9" customHeight="1">
      <c r="A351" s="30"/>
      <c r="B351" s="138"/>
      <c r="C351" s="139" t="s">
        <v>664</v>
      </c>
      <c r="D351" s="139" t="s">
        <v>138</v>
      </c>
      <c r="E351" s="140" t="s">
        <v>665</v>
      </c>
      <c r="F351" s="141" t="s">
        <v>666</v>
      </c>
      <c r="G351" s="142" t="s">
        <v>472</v>
      </c>
      <c r="H351" s="143">
        <v>2</v>
      </c>
      <c r="I351" s="144"/>
      <c r="J351" s="145">
        <f t="shared" si="0"/>
        <v>0</v>
      </c>
      <c r="K351" s="146"/>
      <c r="L351" s="31"/>
      <c r="M351" s="147" t="s">
        <v>1</v>
      </c>
      <c r="N351" s="148" t="s">
        <v>42</v>
      </c>
      <c r="O351" s="56"/>
      <c r="P351" s="149">
        <f t="shared" si="1"/>
        <v>0</v>
      </c>
      <c r="Q351" s="149">
        <v>0</v>
      </c>
      <c r="R351" s="149">
        <f t="shared" si="2"/>
        <v>0</v>
      </c>
      <c r="S351" s="149">
        <v>0</v>
      </c>
      <c r="T351" s="150">
        <f t="shared" si="3"/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51" t="s">
        <v>218</v>
      </c>
      <c r="AT351" s="151" t="s">
        <v>138</v>
      </c>
      <c r="AU351" s="151" t="s">
        <v>87</v>
      </c>
      <c r="AY351" s="15" t="s">
        <v>136</v>
      </c>
      <c r="BE351" s="152">
        <f t="shared" si="4"/>
        <v>0</v>
      </c>
      <c r="BF351" s="152">
        <f t="shared" si="5"/>
        <v>0</v>
      </c>
      <c r="BG351" s="152">
        <f t="shared" si="6"/>
        <v>0</v>
      </c>
      <c r="BH351" s="152">
        <f t="shared" si="7"/>
        <v>0</v>
      </c>
      <c r="BI351" s="152">
        <f t="shared" si="8"/>
        <v>0</v>
      </c>
      <c r="BJ351" s="15" t="s">
        <v>85</v>
      </c>
      <c r="BK351" s="152">
        <f t="shared" si="9"/>
        <v>0</v>
      </c>
      <c r="BL351" s="15" t="s">
        <v>218</v>
      </c>
      <c r="BM351" s="151" t="s">
        <v>667</v>
      </c>
    </row>
    <row r="352" spans="1:65" s="2" customFormat="1" ht="19.9" customHeight="1">
      <c r="A352" s="30"/>
      <c r="B352" s="138"/>
      <c r="C352" s="162" t="s">
        <v>668</v>
      </c>
      <c r="D352" s="162" t="s">
        <v>165</v>
      </c>
      <c r="E352" s="163" t="s">
        <v>669</v>
      </c>
      <c r="F352" s="164" t="s">
        <v>670</v>
      </c>
      <c r="G352" s="165" t="s">
        <v>472</v>
      </c>
      <c r="H352" s="166">
        <v>2</v>
      </c>
      <c r="I352" s="167"/>
      <c r="J352" s="168">
        <f t="shared" si="0"/>
        <v>0</v>
      </c>
      <c r="K352" s="169"/>
      <c r="L352" s="170"/>
      <c r="M352" s="171" t="s">
        <v>1</v>
      </c>
      <c r="N352" s="172" t="s">
        <v>42</v>
      </c>
      <c r="O352" s="56"/>
      <c r="P352" s="149">
        <f t="shared" si="1"/>
        <v>0</v>
      </c>
      <c r="Q352" s="149">
        <v>0.012</v>
      </c>
      <c r="R352" s="149">
        <f t="shared" si="2"/>
        <v>0.024</v>
      </c>
      <c r="S352" s="149">
        <v>0</v>
      </c>
      <c r="T352" s="150">
        <f t="shared" si="3"/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51" t="s">
        <v>294</v>
      </c>
      <c r="AT352" s="151" t="s">
        <v>165</v>
      </c>
      <c r="AU352" s="151" t="s">
        <v>87</v>
      </c>
      <c r="AY352" s="15" t="s">
        <v>136</v>
      </c>
      <c r="BE352" s="152">
        <f t="shared" si="4"/>
        <v>0</v>
      </c>
      <c r="BF352" s="152">
        <f t="shared" si="5"/>
        <v>0</v>
      </c>
      <c r="BG352" s="152">
        <f t="shared" si="6"/>
        <v>0</v>
      </c>
      <c r="BH352" s="152">
        <f t="shared" si="7"/>
        <v>0</v>
      </c>
      <c r="BI352" s="152">
        <f t="shared" si="8"/>
        <v>0</v>
      </c>
      <c r="BJ352" s="15" t="s">
        <v>85</v>
      </c>
      <c r="BK352" s="152">
        <f t="shared" si="9"/>
        <v>0</v>
      </c>
      <c r="BL352" s="15" t="s">
        <v>218</v>
      </c>
      <c r="BM352" s="151" t="s">
        <v>671</v>
      </c>
    </row>
    <row r="353" spans="1:65" s="2" customFormat="1" ht="19.9" customHeight="1">
      <c r="A353" s="30"/>
      <c r="B353" s="138"/>
      <c r="C353" s="139" t="s">
        <v>672</v>
      </c>
      <c r="D353" s="139" t="s">
        <v>138</v>
      </c>
      <c r="E353" s="140" t="s">
        <v>673</v>
      </c>
      <c r="F353" s="141" t="s">
        <v>674</v>
      </c>
      <c r="G353" s="142" t="s">
        <v>472</v>
      </c>
      <c r="H353" s="143">
        <v>2</v>
      </c>
      <c r="I353" s="144"/>
      <c r="J353" s="145">
        <f t="shared" si="0"/>
        <v>0</v>
      </c>
      <c r="K353" s="146"/>
      <c r="L353" s="31"/>
      <c r="M353" s="147" t="s">
        <v>1</v>
      </c>
      <c r="N353" s="148" t="s">
        <v>42</v>
      </c>
      <c r="O353" s="56"/>
      <c r="P353" s="149">
        <f t="shared" si="1"/>
        <v>0</v>
      </c>
      <c r="Q353" s="149">
        <v>0</v>
      </c>
      <c r="R353" s="149">
        <f t="shared" si="2"/>
        <v>0</v>
      </c>
      <c r="S353" s="149">
        <v>0.1215</v>
      </c>
      <c r="T353" s="150">
        <f t="shared" si="3"/>
        <v>0.243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51" t="s">
        <v>218</v>
      </c>
      <c r="AT353" s="151" t="s">
        <v>138</v>
      </c>
      <c r="AU353" s="151" t="s">
        <v>87</v>
      </c>
      <c r="AY353" s="15" t="s">
        <v>136</v>
      </c>
      <c r="BE353" s="152">
        <f t="shared" si="4"/>
        <v>0</v>
      </c>
      <c r="BF353" s="152">
        <f t="shared" si="5"/>
        <v>0</v>
      </c>
      <c r="BG353" s="152">
        <f t="shared" si="6"/>
        <v>0</v>
      </c>
      <c r="BH353" s="152">
        <f t="shared" si="7"/>
        <v>0</v>
      </c>
      <c r="BI353" s="152">
        <f t="shared" si="8"/>
        <v>0</v>
      </c>
      <c r="BJ353" s="15" t="s">
        <v>85</v>
      </c>
      <c r="BK353" s="152">
        <f t="shared" si="9"/>
        <v>0</v>
      </c>
      <c r="BL353" s="15" t="s">
        <v>218</v>
      </c>
      <c r="BM353" s="151" t="s">
        <v>675</v>
      </c>
    </row>
    <row r="354" spans="1:65" s="2" customFormat="1" ht="19.9" customHeight="1">
      <c r="A354" s="30"/>
      <c r="B354" s="138"/>
      <c r="C354" s="139" t="s">
        <v>676</v>
      </c>
      <c r="D354" s="139" t="s">
        <v>138</v>
      </c>
      <c r="E354" s="140" t="s">
        <v>677</v>
      </c>
      <c r="F354" s="141" t="s">
        <v>678</v>
      </c>
      <c r="G354" s="142" t="s">
        <v>179</v>
      </c>
      <c r="H354" s="143">
        <v>0.298</v>
      </c>
      <c r="I354" s="144"/>
      <c r="J354" s="145">
        <f t="shared" si="0"/>
        <v>0</v>
      </c>
      <c r="K354" s="146"/>
      <c r="L354" s="31"/>
      <c r="M354" s="147" t="s">
        <v>1</v>
      </c>
      <c r="N354" s="148" t="s">
        <v>42</v>
      </c>
      <c r="O354" s="56"/>
      <c r="P354" s="149">
        <f t="shared" si="1"/>
        <v>0</v>
      </c>
      <c r="Q354" s="149">
        <v>0</v>
      </c>
      <c r="R354" s="149">
        <f t="shared" si="2"/>
        <v>0</v>
      </c>
      <c r="S354" s="149">
        <v>0</v>
      </c>
      <c r="T354" s="150">
        <f t="shared" si="3"/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51" t="s">
        <v>218</v>
      </c>
      <c r="AT354" s="151" t="s">
        <v>138</v>
      </c>
      <c r="AU354" s="151" t="s">
        <v>87</v>
      </c>
      <c r="AY354" s="15" t="s">
        <v>136</v>
      </c>
      <c r="BE354" s="152">
        <f t="shared" si="4"/>
        <v>0</v>
      </c>
      <c r="BF354" s="152">
        <f t="shared" si="5"/>
        <v>0</v>
      </c>
      <c r="BG354" s="152">
        <f t="shared" si="6"/>
        <v>0</v>
      </c>
      <c r="BH354" s="152">
        <f t="shared" si="7"/>
        <v>0</v>
      </c>
      <c r="BI354" s="152">
        <f t="shared" si="8"/>
        <v>0</v>
      </c>
      <c r="BJ354" s="15" t="s">
        <v>85</v>
      </c>
      <c r="BK354" s="152">
        <f t="shared" si="9"/>
        <v>0</v>
      </c>
      <c r="BL354" s="15" t="s">
        <v>218</v>
      </c>
      <c r="BM354" s="151" t="s">
        <v>679</v>
      </c>
    </row>
    <row r="355" spans="2:63" s="12" customFormat="1" ht="22.9" customHeight="1">
      <c r="B355" s="125"/>
      <c r="D355" s="126" t="s">
        <v>76</v>
      </c>
      <c r="E355" s="136" t="s">
        <v>680</v>
      </c>
      <c r="F355" s="136" t="s">
        <v>681</v>
      </c>
      <c r="I355" s="128"/>
      <c r="J355" s="137">
        <f>BK355</f>
        <v>0</v>
      </c>
      <c r="L355" s="125"/>
      <c r="M355" s="130"/>
      <c r="N355" s="131"/>
      <c r="O355" s="131"/>
      <c r="P355" s="132">
        <f>SUM(P356:P385)</f>
        <v>0</v>
      </c>
      <c r="Q355" s="131"/>
      <c r="R355" s="132">
        <f>SUM(R356:R385)</f>
        <v>2.1958556</v>
      </c>
      <c r="S355" s="131"/>
      <c r="T355" s="133">
        <f>SUM(T356:T385)</f>
        <v>8.801307900000001</v>
      </c>
      <c r="AR355" s="126" t="s">
        <v>87</v>
      </c>
      <c r="AT355" s="134" t="s">
        <v>76</v>
      </c>
      <c r="AU355" s="134" t="s">
        <v>85</v>
      </c>
      <c r="AY355" s="126" t="s">
        <v>136</v>
      </c>
      <c r="BK355" s="135">
        <f>SUM(BK356:BK385)</f>
        <v>0</v>
      </c>
    </row>
    <row r="356" spans="1:65" s="2" customFormat="1" ht="14.45" customHeight="1">
      <c r="A356" s="30"/>
      <c r="B356" s="138"/>
      <c r="C356" s="139" t="s">
        <v>682</v>
      </c>
      <c r="D356" s="139" t="s">
        <v>138</v>
      </c>
      <c r="E356" s="140" t="s">
        <v>683</v>
      </c>
      <c r="F356" s="141" t="s">
        <v>684</v>
      </c>
      <c r="G356" s="142" t="s">
        <v>141</v>
      </c>
      <c r="H356" s="143">
        <v>30.008</v>
      </c>
      <c r="I356" s="144"/>
      <c r="J356" s="145">
        <f>ROUND(I356*H356,2)</f>
        <v>0</v>
      </c>
      <c r="K356" s="146"/>
      <c r="L356" s="31"/>
      <c r="M356" s="147" t="s">
        <v>1</v>
      </c>
      <c r="N356" s="148" t="s">
        <v>42</v>
      </c>
      <c r="O356" s="56"/>
      <c r="P356" s="149">
        <f>O356*H356</f>
        <v>0</v>
      </c>
      <c r="Q356" s="149">
        <v>0.0003</v>
      </c>
      <c r="R356" s="149">
        <f>Q356*H356</f>
        <v>0.009002399999999999</v>
      </c>
      <c r="S356" s="149">
        <v>0</v>
      </c>
      <c r="T356" s="150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1" t="s">
        <v>218</v>
      </c>
      <c r="AT356" s="151" t="s">
        <v>138</v>
      </c>
      <c r="AU356" s="151" t="s">
        <v>87</v>
      </c>
      <c r="AY356" s="15" t="s">
        <v>136</v>
      </c>
      <c r="BE356" s="152">
        <f>IF(N356="základní",J356,0)</f>
        <v>0</v>
      </c>
      <c r="BF356" s="152">
        <f>IF(N356="snížená",J356,0)</f>
        <v>0</v>
      </c>
      <c r="BG356" s="152">
        <f>IF(N356="zákl. přenesená",J356,0)</f>
        <v>0</v>
      </c>
      <c r="BH356" s="152">
        <f>IF(N356="sníž. přenesená",J356,0)</f>
        <v>0</v>
      </c>
      <c r="BI356" s="152">
        <f>IF(N356="nulová",J356,0)</f>
        <v>0</v>
      </c>
      <c r="BJ356" s="15" t="s">
        <v>85</v>
      </c>
      <c r="BK356" s="152">
        <f>ROUND(I356*H356,2)</f>
        <v>0</v>
      </c>
      <c r="BL356" s="15" t="s">
        <v>218</v>
      </c>
      <c r="BM356" s="151" t="s">
        <v>685</v>
      </c>
    </row>
    <row r="357" spans="2:51" s="13" customFormat="1" ht="12">
      <c r="B357" s="153"/>
      <c r="D357" s="154" t="s">
        <v>144</v>
      </c>
      <c r="E357" s="155" t="s">
        <v>1</v>
      </c>
      <c r="F357" s="156" t="s">
        <v>686</v>
      </c>
      <c r="H357" s="157">
        <v>30.008</v>
      </c>
      <c r="I357" s="158"/>
      <c r="L357" s="153"/>
      <c r="M357" s="159"/>
      <c r="N357" s="160"/>
      <c r="O357" s="160"/>
      <c r="P357" s="160"/>
      <c r="Q357" s="160"/>
      <c r="R357" s="160"/>
      <c r="S357" s="160"/>
      <c r="T357" s="161"/>
      <c r="AT357" s="155" t="s">
        <v>144</v>
      </c>
      <c r="AU357" s="155" t="s">
        <v>87</v>
      </c>
      <c r="AV357" s="13" t="s">
        <v>87</v>
      </c>
      <c r="AW357" s="13" t="s">
        <v>32</v>
      </c>
      <c r="AX357" s="13" t="s">
        <v>85</v>
      </c>
      <c r="AY357" s="155" t="s">
        <v>136</v>
      </c>
    </row>
    <row r="358" spans="1:65" s="2" customFormat="1" ht="19.9" customHeight="1">
      <c r="A358" s="30"/>
      <c r="B358" s="138"/>
      <c r="C358" s="139" t="s">
        <v>687</v>
      </c>
      <c r="D358" s="139" t="s">
        <v>138</v>
      </c>
      <c r="E358" s="140" t="s">
        <v>688</v>
      </c>
      <c r="F358" s="141" t="s">
        <v>689</v>
      </c>
      <c r="G358" s="142" t="s">
        <v>190</v>
      </c>
      <c r="H358" s="143">
        <v>11.98</v>
      </c>
      <c r="I358" s="144"/>
      <c r="J358" s="145">
        <f>ROUND(I358*H358,2)</f>
        <v>0</v>
      </c>
      <c r="K358" s="146"/>
      <c r="L358" s="31"/>
      <c r="M358" s="147" t="s">
        <v>1</v>
      </c>
      <c r="N358" s="148" t="s">
        <v>42</v>
      </c>
      <c r="O358" s="56"/>
      <c r="P358" s="149">
        <f>O358*H358</f>
        <v>0</v>
      </c>
      <c r="Q358" s="149">
        <v>0.00043</v>
      </c>
      <c r="R358" s="149">
        <f>Q358*H358</f>
        <v>0.0051514</v>
      </c>
      <c r="S358" s="149">
        <v>0</v>
      </c>
      <c r="T358" s="150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51" t="s">
        <v>218</v>
      </c>
      <c r="AT358" s="151" t="s">
        <v>138</v>
      </c>
      <c r="AU358" s="151" t="s">
        <v>87</v>
      </c>
      <c r="AY358" s="15" t="s">
        <v>136</v>
      </c>
      <c r="BE358" s="152">
        <f>IF(N358="základní",J358,0)</f>
        <v>0</v>
      </c>
      <c r="BF358" s="152">
        <f>IF(N358="snížená",J358,0)</f>
        <v>0</v>
      </c>
      <c r="BG358" s="152">
        <f>IF(N358="zákl. přenesená",J358,0)</f>
        <v>0</v>
      </c>
      <c r="BH358" s="152">
        <f>IF(N358="sníž. přenesená",J358,0)</f>
        <v>0</v>
      </c>
      <c r="BI358" s="152">
        <f>IF(N358="nulová",J358,0)</f>
        <v>0</v>
      </c>
      <c r="BJ358" s="15" t="s">
        <v>85</v>
      </c>
      <c r="BK358" s="152">
        <f>ROUND(I358*H358,2)</f>
        <v>0</v>
      </c>
      <c r="BL358" s="15" t="s">
        <v>218</v>
      </c>
      <c r="BM358" s="151" t="s">
        <v>690</v>
      </c>
    </row>
    <row r="359" spans="2:51" s="13" customFormat="1" ht="12">
      <c r="B359" s="153"/>
      <c r="D359" s="154" t="s">
        <v>144</v>
      </c>
      <c r="E359" s="155" t="s">
        <v>1</v>
      </c>
      <c r="F359" s="156" t="s">
        <v>691</v>
      </c>
      <c r="H359" s="157">
        <v>11.98</v>
      </c>
      <c r="I359" s="158"/>
      <c r="L359" s="153"/>
      <c r="M359" s="159"/>
      <c r="N359" s="160"/>
      <c r="O359" s="160"/>
      <c r="P359" s="160"/>
      <c r="Q359" s="160"/>
      <c r="R359" s="160"/>
      <c r="S359" s="160"/>
      <c r="T359" s="161"/>
      <c r="AT359" s="155" t="s">
        <v>144</v>
      </c>
      <c r="AU359" s="155" t="s">
        <v>87</v>
      </c>
      <c r="AV359" s="13" t="s">
        <v>87</v>
      </c>
      <c r="AW359" s="13" t="s">
        <v>32</v>
      </c>
      <c r="AX359" s="13" t="s">
        <v>85</v>
      </c>
      <c r="AY359" s="155" t="s">
        <v>136</v>
      </c>
    </row>
    <row r="360" spans="1:65" s="2" customFormat="1" ht="19.9" customHeight="1">
      <c r="A360" s="30"/>
      <c r="B360" s="138"/>
      <c r="C360" s="162" t="s">
        <v>692</v>
      </c>
      <c r="D360" s="162" t="s">
        <v>165</v>
      </c>
      <c r="E360" s="163" t="s">
        <v>693</v>
      </c>
      <c r="F360" s="164" t="s">
        <v>694</v>
      </c>
      <c r="G360" s="165" t="s">
        <v>472</v>
      </c>
      <c r="H360" s="166">
        <v>43.926</v>
      </c>
      <c r="I360" s="167"/>
      <c r="J360" s="168">
        <f>ROUND(I360*H360,2)</f>
        <v>0</v>
      </c>
      <c r="K360" s="169"/>
      <c r="L360" s="170"/>
      <c r="M360" s="171" t="s">
        <v>1</v>
      </c>
      <c r="N360" s="172" t="s">
        <v>42</v>
      </c>
      <c r="O360" s="56"/>
      <c r="P360" s="149">
        <f>O360*H360</f>
        <v>0</v>
      </c>
      <c r="Q360" s="149">
        <v>0.0005</v>
      </c>
      <c r="R360" s="149">
        <f>Q360*H360</f>
        <v>0.021963</v>
      </c>
      <c r="S360" s="149">
        <v>0</v>
      </c>
      <c r="T360" s="150">
        <f>S360*H360</f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51" t="s">
        <v>294</v>
      </c>
      <c r="AT360" s="151" t="s">
        <v>165</v>
      </c>
      <c r="AU360" s="151" t="s">
        <v>87</v>
      </c>
      <c r="AY360" s="15" t="s">
        <v>136</v>
      </c>
      <c r="BE360" s="152">
        <f>IF(N360="základní",J360,0)</f>
        <v>0</v>
      </c>
      <c r="BF360" s="152">
        <f>IF(N360="snížená",J360,0)</f>
        <v>0</v>
      </c>
      <c r="BG360" s="152">
        <f>IF(N360="zákl. přenesená",J360,0)</f>
        <v>0</v>
      </c>
      <c r="BH360" s="152">
        <f>IF(N360="sníž. přenesená",J360,0)</f>
        <v>0</v>
      </c>
      <c r="BI360" s="152">
        <f>IF(N360="nulová",J360,0)</f>
        <v>0</v>
      </c>
      <c r="BJ360" s="15" t="s">
        <v>85</v>
      </c>
      <c r="BK360" s="152">
        <f>ROUND(I360*H360,2)</f>
        <v>0</v>
      </c>
      <c r="BL360" s="15" t="s">
        <v>218</v>
      </c>
      <c r="BM360" s="151" t="s">
        <v>695</v>
      </c>
    </row>
    <row r="361" spans="2:51" s="13" customFormat="1" ht="12">
      <c r="B361" s="153"/>
      <c r="D361" s="154" t="s">
        <v>144</v>
      </c>
      <c r="E361" s="155" t="s">
        <v>1</v>
      </c>
      <c r="F361" s="156" t="s">
        <v>696</v>
      </c>
      <c r="H361" s="157">
        <v>39.933</v>
      </c>
      <c r="I361" s="158"/>
      <c r="L361" s="153"/>
      <c r="M361" s="159"/>
      <c r="N361" s="160"/>
      <c r="O361" s="160"/>
      <c r="P361" s="160"/>
      <c r="Q361" s="160"/>
      <c r="R361" s="160"/>
      <c r="S361" s="160"/>
      <c r="T361" s="161"/>
      <c r="AT361" s="155" t="s">
        <v>144</v>
      </c>
      <c r="AU361" s="155" t="s">
        <v>87</v>
      </c>
      <c r="AV361" s="13" t="s">
        <v>87</v>
      </c>
      <c r="AW361" s="13" t="s">
        <v>32</v>
      </c>
      <c r="AX361" s="13" t="s">
        <v>85</v>
      </c>
      <c r="AY361" s="155" t="s">
        <v>136</v>
      </c>
    </row>
    <row r="362" spans="2:51" s="13" customFormat="1" ht="12">
      <c r="B362" s="153"/>
      <c r="D362" s="154" t="s">
        <v>144</v>
      </c>
      <c r="F362" s="156" t="s">
        <v>697</v>
      </c>
      <c r="H362" s="157">
        <v>43.926</v>
      </c>
      <c r="I362" s="158"/>
      <c r="L362" s="153"/>
      <c r="M362" s="159"/>
      <c r="N362" s="160"/>
      <c r="O362" s="160"/>
      <c r="P362" s="160"/>
      <c r="Q362" s="160"/>
      <c r="R362" s="160"/>
      <c r="S362" s="160"/>
      <c r="T362" s="161"/>
      <c r="AT362" s="155" t="s">
        <v>144</v>
      </c>
      <c r="AU362" s="155" t="s">
        <v>87</v>
      </c>
      <c r="AV362" s="13" t="s">
        <v>87</v>
      </c>
      <c r="AW362" s="13" t="s">
        <v>3</v>
      </c>
      <c r="AX362" s="13" t="s">
        <v>85</v>
      </c>
      <c r="AY362" s="155" t="s">
        <v>136</v>
      </c>
    </row>
    <row r="363" spans="1:65" s="2" customFormat="1" ht="19.9" customHeight="1">
      <c r="A363" s="30"/>
      <c r="B363" s="138"/>
      <c r="C363" s="139" t="s">
        <v>698</v>
      </c>
      <c r="D363" s="139" t="s">
        <v>138</v>
      </c>
      <c r="E363" s="140" t="s">
        <v>699</v>
      </c>
      <c r="F363" s="141" t="s">
        <v>700</v>
      </c>
      <c r="G363" s="142" t="s">
        <v>141</v>
      </c>
      <c r="H363" s="143">
        <v>47.37</v>
      </c>
      <c r="I363" s="144"/>
      <c r="J363" s="145">
        <f>ROUND(I363*H363,2)</f>
        <v>0</v>
      </c>
      <c r="K363" s="146"/>
      <c r="L363" s="31"/>
      <c r="M363" s="147" t="s">
        <v>1</v>
      </c>
      <c r="N363" s="148" t="s">
        <v>42</v>
      </c>
      <c r="O363" s="56"/>
      <c r="P363" s="149">
        <f>O363*H363</f>
        <v>0</v>
      </c>
      <c r="Q363" s="149">
        <v>0</v>
      </c>
      <c r="R363" s="149">
        <f>Q363*H363</f>
        <v>0</v>
      </c>
      <c r="S363" s="149">
        <v>0.1395</v>
      </c>
      <c r="T363" s="150">
        <f>S363*H363</f>
        <v>6.608115000000001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1" t="s">
        <v>218</v>
      </c>
      <c r="AT363" s="151" t="s">
        <v>138</v>
      </c>
      <c r="AU363" s="151" t="s">
        <v>87</v>
      </c>
      <c r="AY363" s="15" t="s">
        <v>136</v>
      </c>
      <c r="BE363" s="152">
        <f>IF(N363="základní",J363,0)</f>
        <v>0</v>
      </c>
      <c r="BF363" s="152">
        <f>IF(N363="snížená",J363,0)</f>
        <v>0</v>
      </c>
      <c r="BG363" s="152">
        <f>IF(N363="zákl. přenesená",J363,0)</f>
        <v>0</v>
      </c>
      <c r="BH363" s="152">
        <f>IF(N363="sníž. přenesená",J363,0)</f>
        <v>0</v>
      </c>
      <c r="BI363" s="152">
        <f>IF(N363="nulová",J363,0)</f>
        <v>0</v>
      </c>
      <c r="BJ363" s="15" t="s">
        <v>85</v>
      </c>
      <c r="BK363" s="152">
        <f>ROUND(I363*H363,2)</f>
        <v>0</v>
      </c>
      <c r="BL363" s="15" t="s">
        <v>218</v>
      </c>
      <c r="BM363" s="151" t="s">
        <v>701</v>
      </c>
    </row>
    <row r="364" spans="2:51" s="13" customFormat="1" ht="12">
      <c r="B364" s="153"/>
      <c r="D364" s="154" t="s">
        <v>144</v>
      </c>
      <c r="E364" s="155" t="s">
        <v>1</v>
      </c>
      <c r="F364" s="156" t="s">
        <v>702</v>
      </c>
      <c r="H364" s="157">
        <v>47.37</v>
      </c>
      <c r="I364" s="158"/>
      <c r="L364" s="153"/>
      <c r="M364" s="159"/>
      <c r="N364" s="160"/>
      <c r="O364" s="160"/>
      <c r="P364" s="160"/>
      <c r="Q364" s="160"/>
      <c r="R364" s="160"/>
      <c r="S364" s="160"/>
      <c r="T364" s="161"/>
      <c r="AT364" s="155" t="s">
        <v>144</v>
      </c>
      <c r="AU364" s="155" t="s">
        <v>87</v>
      </c>
      <c r="AV364" s="13" t="s">
        <v>87</v>
      </c>
      <c r="AW364" s="13" t="s">
        <v>32</v>
      </c>
      <c r="AX364" s="13" t="s">
        <v>85</v>
      </c>
      <c r="AY364" s="155" t="s">
        <v>136</v>
      </c>
    </row>
    <row r="365" spans="1:65" s="2" customFormat="1" ht="19.9" customHeight="1">
      <c r="A365" s="30"/>
      <c r="B365" s="138"/>
      <c r="C365" s="139" t="s">
        <v>703</v>
      </c>
      <c r="D365" s="139" t="s">
        <v>138</v>
      </c>
      <c r="E365" s="140" t="s">
        <v>704</v>
      </c>
      <c r="F365" s="141" t="s">
        <v>705</v>
      </c>
      <c r="G365" s="142" t="s">
        <v>141</v>
      </c>
      <c r="H365" s="143">
        <v>12.09</v>
      </c>
      <c r="I365" s="144"/>
      <c r="J365" s="145">
        <f>ROUND(I365*H365,2)</f>
        <v>0</v>
      </c>
      <c r="K365" s="146"/>
      <c r="L365" s="31"/>
      <c r="M365" s="147" t="s">
        <v>1</v>
      </c>
      <c r="N365" s="148" t="s">
        <v>42</v>
      </c>
      <c r="O365" s="56"/>
      <c r="P365" s="149">
        <f>O365*H365</f>
        <v>0</v>
      </c>
      <c r="Q365" s="149">
        <v>0.0052</v>
      </c>
      <c r="R365" s="149">
        <f>Q365*H365</f>
        <v>0.062868</v>
      </c>
      <c r="S365" s="149">
        <v>0</v>
      </c>
      <c r="T365" s="150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1" t="s">
        <v>218</v>
      </c>
      <c r="AT365" s="151" t="s">
        <v>138</v>
      </c>
      <c r="AU365" s="151" t="s">
        <v>87</v>
      </c>
      <c r="AY365" s="15" t="s">
        <v>136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5" t="s">
        <v>85</v>
      </c>
      <c r="BK365" s="152">
        <f>ROUND(I365*H365,2)</f>
        <v>0</v>
      </c>
      <c r="BL365" s="15" t="s">
        <v>218</v>
      </c>
      <c r="BM365" s="151" t="s">
        <v>706</v>
      </c>
    </row>
    <row r="366" spans="2:51" s="13" customFormat="1" ht="12">
      <c r="B366" s="153"/>
      <c r="D366" s="154" t="s">
        <v>144</v>
      </c>
      <c r="E366" s="155" t="s">
        <v>1</v>
      </c>
      <c r="F366" s="156" t="s">
        <v>707</v>
      </c>
      <c r="H366" s="157">
        <v>12.09</v>
      </c>
      <c r="I366" s="158"/>
      <c r="L366" s="153"/>
      <c r="M366" s="159"/>
      <c r="N366" s="160"/>
      <c r="O366" s="160"/>
      <c r="P366" s="160"/>
      <c r="Q366" s="160"/>
      <c r="R366" s="160"/>
      <c r="S366" s="160"/>
      <c r="T366" s="161"/>
      <c r="AT366" s="155" t="s">
        <v>144</v>
      </c>
      <c r="AU366" s="155" t="s">
        <v>87</v>
      </c>
      <c r="AV366" s="13" t="s">
        <v>87</v>
      </c>
      <c r="AW366" s="13" t="s">
        <v>32</v>
      </c>
      <c r="AX366" s="13" t="s">
        <v>85</v>
      </c>
      <c r="AY366" s="155" t="s">
        <v>136</v>
      </c>
    </row>
    <row r="367" spans="1:65" s="2" customFormat="1" ht="19.9" customHeight="1">
      <c r="A367" s="30"/>
      <c r="B367" s="138"/>
      <c r="C367" s="162" t="s">
        <v>708</v>
      </c>
      <c r="D367" s="162" t="s">
        <v>165</v>
      </c>
      <c r="E367" s="163" t="s">
        <v>709</v>
      </c>
      <c r="F367" s="164" t="s">
        <v>710</v>
      </c>
      <c r="G367" s="165" t="s">
        <v>141</v>
      </c>
      <c r="H367" s="166">
        <v>13.299</v>
      </c>
      <c r="I367" s="167"/>
      <c r="J367" s="168">
        <f>ROUND(I367*H367,2)</f>
        <v>0</v>
      </c>
      <c r="K367" s="169"/>
      <c r="L367" s="170"/>
      <c r="M367" s="171" t="s">
        <v>1</v>
      </c>
      <c r="N367" s="172" t="s">
        <v>42</v>
      </c>
      <c r="O367" s="56"/>
      <c r="P367" s="149">
        <f>O367*H367</f>
        <v>0</v>
      </c>
      <c r="Q367" s="149">
        <v>0.086</v>
      </c>
      <c r="R367" s="149">
        <f>Q367*H367</f>
        <v>1.143714</v>
      </c>
      <c r="S367" s="149">
        <v>0</v>
      </c>
      <c r="T367" s="150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51" t="s">
        <v>294</v>
      </c>
      <c r="AT367" s="151" t="s">
        <v>165</v>
      </c>
      <c r="AU367" s="151" t="s">
        <v>87</v>
      </c>
      <c r="AY367" s="15" t="s">
        <v>136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5" t="s">
        <v>85</v>
      </c>
      <c r="BK367" s="152">
        <f>ROUND(I367*H367,2)</f>
        <v>0</v>
      </c>
      <c r="BL367" s="15" t="s">
        <v>218</v>
      </c>
      <c r="BM367" s="151" t="s">
        <v>711</v>
      </c>
    </row>
    <row r="368" spans="2:51" s="13" customFormat="1" ht="12">
      <c r="B368" s="153"/>
      <c r="D368" s="154" t="s">
        <v>144</v>
      </c>
      <c r="F368" s="156" t="s">
        <v>712</v>
      </c>
      <c r="H368" s="157">
        <v>13.299</v>
      </c>
      <c r="I368" s="158"/>
      <c r="L368" s="153"/>
      <c r="M368" s="159"/>
      <c r="N368" s="160"/>
      <c r="O368" s="160"/>
      <c r="P368" s="160"/>
      <c r="Q368" s="160"/>
      <c r="R368" s="160"/>
      <c r="S368" s="160"/>
      <c r="T368" s="161"/>
      <c r="AT368" s="155" t="s">
        <v>144</v>
      </c>
      <c r="AU368" s="155" t="s">
        <v>87</v>
      </c>
      <c r="AV368" s="13" t="s">
        <v>87</v>
      </c>
      <c r="AW368" s="13" t="s">
        <v>3</v>
      </c>
      <c r="AX368" s="13" t="s">
        <v>85</v>
      </c>
      <c r="AY368" s="155" t="s">
        <v>136</v>
      </c>
    </row>
    <row r="369" spans="1:65" s="2" customFormat="1" ht="19.9" customHeight="1">
      <c r="A369" s="30"/>
      <c r="B369" s="138"/>
      <c r="C369" s="139" t="s">
        <v>713</v>
      </c>
      <c r="D369" s="139" t="s">
        <v>138</v>
      </c>
      <c r="E369" s="140" t="s">
        <v>714</v>
      </c>
      <c r="F369" s="141" t="s">
        <v>715</v>
      </c>
      <c r="G369" s="142" t="s">
        <v>141</v>
      </c>
      <c r="H369" s="143">
        <v>12.09</v>
      </c>
      <c r="I369" s="144"/>
      <c r="J369" s="145">
        <f>ROUND(I369*H369,2)</f>
        <v>0</v>
      </c>
      <c r="K369" s="146"/>
      <c r="L369" s="31"/>
      <c r="M369" s="147" t="s">
        <v>1</v>
      </c>
      <c r="N369" s="148" t="s">
        <v>42</v>
      </c>
      <c r="O369" s="56"/>
      <c r="P369" s="149">
        <f>O369*H369</f>
        <v>0</v>
      </c>
      <c r="Q369" s="149">
        <v>0</v>
      </c>
      <c r="R369" s="149">
        <f>Q369*H369</f>
        <v>0</v>
      </c>
      <c r="S369" s="149">
        <v>0</v>
      </c>
      <c r="T369" s="150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1" t="s">
        <v>218</v>
      </c>
      <c r="AT369" s="151" t="s">
        <v>138</v>
      </c>
      <c r="AU369" s="151" t="s">
        <v>87</v>
      </c>
      <c r="AY369" s="15" t="s">
        <v>136</v>
      </c>
      <c r="BE369" s="152">
        <f>IF(N369="základní",J369,0)</f>
        <v>0</v>
      </c>
      <c r="BF369" s="152">
        <f>IF(N369="snížená",J369,0)</f>
        <v>0</v>
      </c>
      <c r="BG369" s="152">
        <f>IF(N369="zákl. přenesená",J369,0)</f>
        <v>0</v>
      </c>
      <c r="BH369" s="152">
        <f>IF(N369="sníž. přenesená",J369,0)</f>
        <v>0</v>
      </c>
      <c r="BI369" s="152">
        <f>IF(N369="nulová",J369,0)</f>
        <v>0</v>
      </c>
      <c r="BJ369" s="15" t="s">
        <v>85</v>
      </c>
      <c r="BK369" s="152">
        <f>ROUND(I369*H369,2)</f>
        <v>0</v>
      </c>
      <c r="BL369" s="15" t="s">
        <v>218</v>
      </c>
      <c r="BM369" s="151" t="s">
        <v>716</v>
      </c>
    </row>
    <row r="370" spans="1:65" s="2" customFormat="1" ht="19.9" customHeight="1">
      <c r="A370" s="30"/>
      <c r="B370" s="138"/>
      <c r="C370" s="139" t="s">
        <v>717</v>
      </c>
      <c r="D370" s="139" t="s">
        <v>138</v>
      </c>
      <c r="E370" s="140" t="s">
        <v>718</v>
      </c>
      <c r="F370" s="141" t="s">
        <v>719</v>
      </c>
      <c r="G370" s="142" t="s">
        <v>141</v>
      </c>
      <c r="H370" s="143">
        <v>26.37</v>
      </c>
      <c r="I370" s="144"/>
      <c r="J370" s="145">
        <f>ROUND(I370*H370,2)</f>
        <v>0</v>
      </c>
      <c r="K370" s="146"/>
      <c r="L370" s="31"/>
      <c r="M370" s="147" t="s">
        <v>1</v>
      </c>
      <c r="N370" s="148" t="s">
        <v>42</v>
      </c>
      <c r="O370" s="56"/>
      <c r="P370" s="149">
        <f>O370*H370</f>
        <v>0</v>
      </c>
      <c r="Q370" s="149">
        <v>0</v>
      </c>
      <c r="R370" s="149">
        <f>Q370*H370</f>
        <v>0</v>
      </c>
      <c r="S370" s="149">
        <v>0.08317</v>
      </c>
      <c r="T370" s="150">
        <f>S370*H370</f>
        <v>2.1931929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51" t="s">
        <v>218</v>
      </c>
      <c r="AT370" s="151" t="s">
        <v>138</v>
      </c>
      <c r="AU370" s="151" t="s">
        <v>87</v>
      </c>
      <c r="AY370" s="15" t="s">
        <v>136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5" t="s">
        <v>85</v>
      </c>
      <c r="BK370" s="152">
        <f>ROUND(I370*H370,2)</f>
        <v>0</v>
      </c>
      <c r="BL370" s="15" t="s">
        <v>218</v>
      </c>
      <c r="BM370" s="151" t="s">
        <v>720</v>
      </c>
    </row>
    <row r="371" spans="2:51" s="13" customFormat="1" ht="12">
      <c r="B371" s="153"/>
      <c r="D371" s="154" t="s">
        <v>144</v>
      </c>
      <c r="E371" s="155" t="s">
        <v>1</v>
      </c>
      <c r="F371" s="156" t="s">
        <v>721</v>
      </c>
      <c r="H371" s="157">
        <v>26.37</v>
      </c>
      <c r="I371" s="158"/>
      <c r="L371" s="153"/>
      <c r="M371" s="159"/>
      <c r="N371" s="160"/>
      <c r="O371" s="160"/>
      <c r="P371" s="160"/>
      <c r="Q371" s="160"/>
      <c r="R371" s="160"/>
      <c r="S371" s="160"/>
      <c r="T371" s="161"/>
      <c r="AT371" s="155" t="s">
        <v>144</v>
      </c>
      <c r="AU371" s="155" t="s">
        <v>87</v>
      </c>
      <c r="AV371" s="13" t="s">
        <v>87</v>
      </c>
      <c r="AW371" s="13" t="s">
        <v>32</v>
      </c>
      <c r="AX371" s="13" t="s">
        <v>85</v>
      </c>
      <c r="AY371" s="155" t="s">
        <v>136</v>
      </c>
    </row>
    <row r="372" spans="1:65" s="2" customFormat="1" ht="30" customHeight="1">
      <c r="A372" s="30"/>
      <c r="B372" s="138"/>
      <c r="C372" s="139" t="s">
        <v>722</v>
      </c>
      <c r="D372" s="139" t="s">
        <v>138</v>
      </c>
      <c r="E372" s="140" t="s">
        <v>723</v>
      </c>
      <c r="F372" s="141" t="s">
        <v>724</v>
      </c>
      <c r="G372" s="142" t="s">
        <v>141</v>
      </c>
      <c r="H372" s="143">
        <v>28.99</v>
      </c>
      <c r="I372" s="144"/>
      <c r="J372" s="145">
        <f>ROUND(I372*H372,2)</f>
        <v>0</v>
      </c>
      <c r="K372" s="146"/>
      <c r="L372" s="31"/>
      <c r="M372" s="147" t="s">
        <v>1</v>
      </c>
      <c r="N372" s="148" t="s">
        <v>42</v>
      </c>
      <c r="O372" s="56"/>
      <c r="P372" s="149">
        <f>O372*H372</f>
        <v>0</v>
      </c>
      <c r="Q372" s="149">
        <v>0.009</v>
      </c>
      <c r="R372" s="149">
        <f>Q372*H372</f>
        <v>0.26091</v>
      </c>
      <c r="S372" s="149">
        <v>0</v>
      </c>
      <c r="T372" s="150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51" t="s">
        <v>218</v>
      </c>
      <c r="AT372" s="151" t="s">
        <v>138</v>
      </c>
      <c r="AU372" s="151" t="s">
        <v>87</v>
      </c>
      <c r="AY372" s="15" t="s">
        <v>136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5" t="s">
        <v>85</v>
      </c>
      <c r="BK372" s="152">
        <f>ROUND(I372*H372,2)</f>
        <v>0</v>
      </c>
      <c r="BL372" s="15" t="s">
        <v>218</v>
      </c>
      <c r="BM372" s="151" t="s">
        <v>725</v>
      </c>
    </row>
    <row r="373" spans="2:51" s="13" customFormat="1" ht="12">
      <c r="B373" s="153"/>
      <c r="D373" s="154" t="s">
        <v>144</v>
      </c>
      <c r="E373" s="155" t="s">
        <v>1</v>
      </c>
      <c r="F373" s="156" t="s">
        <v>726</v>
      </c>
      <c r="H373" s="157">
        <v>28.99</v>
      </c>
      <c r="I373" s="158"/>
      <c r="L373" s="153"/>
      <c r="M373" s="159"/>
      <c r="N373" s="160"/>
      <c r="O373" s="160"/>
      <c r="P373" s="160"/>
      <c r="Q373" s="160"/>
      <c r="R373" s="160"/>
      <c r="S373" s="160"/>
      <c r="T373" s="161"/>
      <c r="AT373" s="155" t="s">
        <v>144</v>
      </c>
      <c r="AU373" s="155" t="s">
        <v>87</v>
      </c>
      <c r="AV373" s="13" t="s">
        <v>87</v>
      </c>
      <c r="AW373" s="13" t="s">
        <v>32</v>
      </c>
      <c r="AX373" s="13" t="s">
        <v>85</v>
      </c>
      <c r="AY373" s="155" t="s">
        <v>136</v>
      </c>
    </row>
    <row r="374" spans="1:65" s="2" customFormat="1" ht="30" customHeight="1">
      <c r="A374" s="30"/>
      <c r="B374" s="138"/>
      <c r="C374" s="162" t="s">
        <v>727</v>
      </c>
      <c r="D374" s="162" t="s">
        <v>165</v>
      </c>
      <c r="E374" s="163" t="s">
        <v>728</v>
      </c>
      <c r="F374" s="164" t="s">
        <v>729</v>
      </c>
      <c r="G374" s="165" t="s">
        <v>141</v>
      </c>
      <c r="H374" s="166">
        <v>31.889</v>
      </c>
      <c r="I374" s="167"/>
      <c r="J374" s="168">
        <f>ROUND(I374*H374,2)</f>
        <v>0</v>
      </c>
      <c r="K374" s="169"/>
      <c r="L374" s="170"/>
      <c r="M374" s="171" t="s">
        <v>1</v>
      </c>
      <c r="N374" s="172" t="s">
        <v>42</v>
      </c>
      <c r="O374" s="56"/>
      <c r="P374" s="149">
        <f>O374*H374</f>
        <v>0</v>
      </c>
      <c r="Q374" s="149">
        <v>0.0192</v>
      </c>
      <c r="R374" s="149">
        <f>Q374*H374</f>
        <v>0.6122688</v>
      </c>
      <c r="S374" s="149">
        <v>0</v>
      </c>
      <c r="T374" s="150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51" t="s">
        <v>294</v>
      </c>
      <c r="AT374" s="151" t="s">
        <v>165</v>
      </c>
      <c r="AU374" s="151" t="s">
        <v>87</v>
      </c>
      <c r="AY374" s="15" t="s">
        <v>136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5" t="s">
        <v>85</v>
      </c>
      <c r="BK374" s="152">
        <f>ROUND(I374*H374,2)</f>
        <v>0</v>
      </c>
      <c r="BL374" s="15" t="s">
        <v>218</v>
      </c>
      <c r="BM374" s="151" t="s">
        <v>730</v>
      </c>
    </row>
    <row r="375" spans="2:51" s="13" customFormat="1" ht="12">
      <c r="B375" s="153"/>
      <c r="D375" s="154" t="s">
        <v>144</v>
      </c>
      <c r="F375" s="156" t="s">
        <v>731</v>
      </c>
      <c r="H375" s="157">
        <v>31.889</v>
      </c>
      <c r="I375" s="158"/>
      <c r="L375" s="153"/>
      <c r="M375" s="159"/>
      <c r="N375" s="160"/>
      <c r="O375" s="160"/>
      <c r="P375" s="160"/>
      <c r="Q375" s="160"/>
      <c r="R375" s="160"/>
      <c r="S375" s="160"/>
      <c r="T375" s="161"/>
      <c r="AT375" s="155" t="s">
        <v>144</v>
      </c>
      <c r="AU375" s="155" t="s">
        <v>87</v>
      </c>
      <c r="AV375" s="13" t="s">
        <v>87</v>
      </c>
      <c r="AW375" s="13" t="s">
        <v>3</v>
      </c>
      <c r="AX375" s="13" t="s">
        <v>85</v>
      </c>
      <c r="AY375" s="155" t="s">
        <v>136</v>
      </c>
    </row>
    <row r="376" spans="1:65" s="2" customFormat="1" ht="30" customHeight="1">
      <c r="A376" s="30"/>
      <c r="B376" s="138"/>
      <c r="C376" s="139" t="s">
        <v>732</v>
      </c>
      <c r="D376" s="139" t="s">
        <v>138</v>
      </c>
      <c r="E376" s="140" t="s">
        <v>733</v>
      </c>
      <c r="F376" s="141" t="s">
        <v>734</v>
      </c>
      <c r="G376" s="142" t="s">
        <v>141</v>
      </c>
      <c r="H376" s="143">
        <v>1.65</v>
      </c>
      <c r="I376" s="144"/>
      <c r="J376" s="145">
        <f>ROUND(I376*H376,2)</f>
        <v>0</v>
      </c>
      <c r="K376" s="146"/>
      <c r="L376" s="31"/>
      <c r="M376" s="147" t="s">
        <v>1</v>
      </c>
      <c r="N376" s="148" t="s">
        <v>42</v>
      </c>
      <c r="O376" s="56"/>
      <c r="P376" s="149">
        <f>O376*H376</f>
        <v>0</v>
      </c>
      <c r="Q376" s="149">
        <v>0</v>
      </c>
      <c r="R376" s="149">
        <f>Q376*H376</f>
        <v>0</v>
      </c>
      <c r="S376" s="149">
        <v>0</v>
      </c>
      <c r="T376" s="150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51" t="s">
        <v>218</v>
      </c>
      <c r="AT376" s="151" t="s">
        <v>138</v>
      </c>
      <c r="AU376" s="151" t="s">
        <v>87</v>
      </c>
      <c r="AY376" s="15" t="s">
        <v>136</v>
      </c>
      <c r="BE376" s="152">
        <f>IF(N376="základní",J376,0)</f>
        <v>0</v>
      </c>
      <c r="BF376" s="152">
        <f>IF(N376="snížená",J376,0)</f>
        <v>0</v>
      </c>
      <c r="BG376" s="152">
        <f>IF(N376="zákl. přenesená",J376,0)</f>
        <v>0</v>
      </c>
      <c r="BH376" s="152">
        <f>IF(N376="sníž. přenesená",J376,0)</f>
        <v>0</v>
      </c>
      <c r="BI376" s="152">
        <f>IF(N376="nulová",J376,0)</f>
        <v>0</v>
      </c>
      <c r="BJ376" s="15" t="s">
        <v>85</v>
      </c>
      <c r="BK376" s="152">
        <f>ROUND(I376*H376,2)</f>
        <v>0</v>
      </c>
      <c r="BL376" s="15" t="s">
        <v>218</v>
      </c>
      <c r="BM376" s="151" t="s">
        <v>735</v>
      </c>
    </row>
    <row r="377" spans="1:65" s="2" customFormat="1" ht="30" customHeight="1">
      <c r="A377" s="30"/>
      <c r="B377" s="138"/>
      <c r="C377" s="139" t="s">
        <v>736</v>
      </c>
      <c r="D377" s="139" t="s">
        <v>138</v>
      </c>
      <c r="E377" s="140" t="s">
        <v>737</v>
      </c>
      <c r="F377" s="141" t="s">
        <v>738</v>
      </c>
      <c r="G377" s="142" t="s">
        <v>141</v>
      </c>
      <c r="H377" s="143">
        <v>30.008</v>
      </c>
      <c r="I377" s="144"/>
      <c r="J377" s="145">
        <f>ROUND(I377*H377,2)</f>
        <v>0</v>
      </c>
      <c r="K377" s="146"/>
      <c r="L377" s="31"/>
      <c r="M377" s="147" t="s">
        <v>1</v>
      </c>
      <c r="N377" s="148" t="s">
        <v>42</v>
      </c>
      <c r="O377" s="56"/>
      <c r="P377" s="149">
        <f>O377*H377</f>
        <v>0</v>
      </c>
      <c r="Q377" s="149">
        <v>0</v>
      </c>
      <c r="R377" s="149">
        <f>Q377*H377</f>
        <v>0</v>
      </c>
      <c r="S377" s="149">
        <v>0</v>
      </c>
      <c r="T377" s="150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1" t="s">
        <v>218</v>
      </c>
      <c r="AT377" s="151" t="s">
        <v>138</v>
      </c>
      <c r="AU377" s="151" t="s">
        <v>87</v>
      </c>
      <c r="AY377" s="15" t="s">
        <v>136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5" t="s">
        <v>85</v>
      </c>
      <c r="BK377" s="152">
        <f>ROUND(I377*H377,2)</f>
        <v>0</v>
      </c>
      <c r="BL377" s="15" t="s">
        <v>218</v>
      </c>
      <c r="BM377" s="151" t="s">
        <v>739</v>
      </c>
    </row>
    <row r="378" spans="2:51" s="13" customFormat="1" ht="12">
      <c r="B378" s="153"/>
      <c r="D378" s="154" t="s">
        <v>144</v>
      </c>
      <c r="E378" s="155" t="s">
        <v>1</v>
      </c>
      <c r="F378" s="156" t="s">
        <v>686</v>
      </c>
      <c r="H378" s="157">
        <v>30.008</v>
      </c>
      <c r="I378" s="158"/>
      <c r="L378" s="153"/>
      <c r="M378" s="159"/>
      <c r="N378" s="160"/>
      <c r="O378" s="160"/>
      <c r="P378" s="160"/>
      <c r="Q378" s="160"/>
      <c r="R378" s="160"/>
      <c r="S378" s="160"/>
      <c r="T378" s="161"/>
      <c r="AT378" s="155" t="s">
        <v>144</v>
      </c>
      <c r="AU378" s="155" t="s">
        <v>87</v>
      </c>
      <c r="AV378" s="13" t="s">
        <v>87</v>
      </c>
      <c r="AW378" s="13" t="s">
        <v>32</v>
      </c>
      <c r="AX378" s="13" t="s">
        <v>85</v>
      </c>
      <c r="AY378" s="155" t="s">
        <v>136</v>
      </c>
    </row>
    <row r="379" spans="1:65" s="2" customFormat="1" ht="19.9" customHeight="1">
      <c r="A379" s="30"/>
      <c r="B379" s="138"/>
      <c r="C379" s="139" t="s">
        <v>740</v>
      </c>
      <c r="D379" s="139" t="s">
        <v>138</v>
      </c>
      <c r="E379" s="140" t="s">
        <v>741</v>
      </c>
      <c r="F379" s="141" t="s">
        <v>742</v>
      </c>
      <c r="G379" s="142" t="s">
        <v>141</v>
      </c>
      <c r="H379" s="143">
        <v>30.008</v>
      </c>
      <c r="I379" s="144"/>
      <c r="J379" s="145">
        <f>ROUND(I379*H379,2)</f>
        <v>0</v>
      </c>
      <c r="K379" s="146"/>
      <c r="L379" s="31"/>
      <c r="M379" s="147" t="s">
        <v>1</v>
      </c>
      <c r="N379" s="148" t="s">
        <v>42</v>
      </c>
      <c r="O379" s="56"/>
      <c r="P379" s="149">
        <f>O379*H379</f>
        <v>0</v>
      </c>
      <c r="Q379" s="149">
        <v>0.0015</v>
      </c>
      <c r="R379" s="149">
        <f>Q379*H379</f>
        <v>0.045011999999999996</v>
      </c>
      <c r="S379" s="149">
        <v>0</v>
      </c>
      <c r="T379" s="150">
        <f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51" t="s">
        <v>218</v>
      </c>
      <c r="AT379" s="151" t="s">
        <v>138</v>
      </c>
      <c r="AU379" s="151" t="s">
        <v>87</v>
      </c>
      <c r="AY379" s="15" t="s">
        <v>136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5" t="s">
        <v>85</v>
      </c>
      <c r="BK379" s="152">
        <f>ROUND(I379*H379,2)</f>
        <v>0</v>
      </c>
      <c r="BL379" s="15" t="s">
        <v>218</v>
      </c>
      <c r="BM379" s="151" t="s">
        <v>743</v>
      </c>
    </row>
    <row r="380" spans="2:51" s="13" customFormat="1" ht="12">
      <c r="B380" s="153"/>
      <c r="D380" s="154" t="s">
        <v>144</v>
      </c>
      <c r="E380" s="155" t="s">
        <v>1</v>
      </c>
      <c r="F380" s="156" t="s">
        <v>686</v>
      </c>
      <c r="H380" s="157">
        <v>30.008</v>
      </c>
      <c r="I380" s="158"/>
      <c r="L380" s="153"/>
      <c r="M380" s="159"/>
      <c r="N380" s="160"/>
      <c r="O380" s="160"/>
      <c r="P380" s="160"/>
      <c r="Q380" s="160"/>
      <c r="R380" s="160"/>
      <c r="S380" s="160"/>
      <c r="T380" s="161"/>
      <c r="AT380" s="155" t="s">
        <v>144</v>
      </c>
      <c r="AU380" s="155" t="s">
        <v>87</v>
      </c>
      <c r="AV380" s="13" t="s">
        <v>87</v>
      </c>
      <c r="AW380" s="13" t="s">
        <v>32</v>
      </c>
      <c r="AX380" s="13" t="s">
        <v>85</v>
      </c>
      <c r="AY380" s="155" t="s">
        <v>136</v>
      </c>
    </row>
    <row r="381" spans="1:65" s="2" customFormat="1" ht="19.9" customHeight="1">
      <c r="A381" s="30"/>
      <c r="B381" s="138"/>
      <c r="C381" s="139" t="s">
        <v>744</v>
      </c>
      <c r="D381" s="139" t="s">
        <v>138</v>
      </c>
      <c r="E381" s="140" t="s">
        <v>745</v>
      </c>
      <c r="F381" s="141" t="s">
        <v>746</v>
      </c>
      <c r="G381" s="142" t="s">
        <v>190</v>
      </c>
      <c r="H381" s="143">
        <v>19.4</v>
      </c>
      <c r="I381" s="144"/>
      <c r="J381" s="145">
        <f>ROUND(I381*H381,2)</f>
        <v>0</v>
      </c>
      <c r="K381" s="146"/>
      <c r="L381" s="31"/>
      <c r="M381" s="147" t="s">
        <v>1</v>
      </c>
      <c r="N381" s="148" t="s">
        <v>42</v>
      </c>
      <c r="O381" s="56"/>
      <c r="P381" s="149">
        <f>O381*H381</f>
        <v>0</v>
      </c>
      <c r="Q381" s="149">
        <v>0.00134</v>
      </c>
      <c r="R381" s="149">
        <f>Q381*H381</f>
        <v>0.025996</v>
      </c>
      <c r="S381" s="149">
        <v>0</v>
      </c>
      <c r="T381" s="150">
        <f>S381*H381</f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51" t="s">
        <v>218</v>
      </c>
      <c r="AT381" s="151" t="s">
        <v>138</v>
      </c>
      <c r="AU381" s="151" t="s">
        <v>87</v>
      </c>
      <c r="AY381" s="15" t="s">
        <v>136</v>
      </c>
      <c r="BE381" s="152">
        <f>IF(N381="základní",J381,0)</f>
        <v>0</v>
      </c>
      <c r="BF381" s="152">
        <f>IF(N381="snížená",J381,0)</f>
        <v>0</v>
      </c>
      <c r="BG381" s="152">
        <f>IF(N381="zákl. přenesená",J381,0)</f>
        <v>0</v>
      </c>
      <c r="BH381" s="152">
        <f>IF(N381="sníž. přenesená",J381,0)</f>
        <v>0</v>
      </c>
      <c r="BI381" s="152">
        <f>IF(N381="nulová",J381,0)</f>
        <v>0</v>
      </c>
      <c r="BJ381" s="15" t="s">
        <v>85</v>
      </c>
      <c r="BK381" s="152">
        <f>ROUND(I381*H381,2)</f>
        <v>0</v>
      </c>
      <c r="BL381" s="15" t="s">
        <v>218</v>
      </c>
      <c r="BM381" s="151" t="s">
        <v>747</v>
      </c>
    </row>
    <row r="382" spans="2:51" s="13" customFormat="1" ht="12">
      <c r="B382" s="153"/>
      <c r="D382" s="154" t="s">
        <v>144</v>
      </c>
      <c r="E382" s="155" t="s">
        <v>1</v>
      </c>
      <c r="F382" s="156" t="s">
        <v>748</v>
      </c>
      <c r="H382" s="157">
        <v>19.4</v>
      </c>
      <c r="I382" s="158"/>
      <c r="L382" s="153"/>
      <c r="M382" s="159"/>
      <c r="N382" s="160"/>
      <c r="O382" s="160"/>
      <c r="P382" s="160"/>
      <c r="Q382" s="160"/>
      <c r="R382" s="160"/>
      <c r="S382" s="160"/>
      <c r="T382" s="161"/>
      <c r="AT382" s="155" t="s">
        <v>144</v>
      </c>
      <c r="AU382" s="155" t="s">
        <v>87</v>
      </c>
      <c r="AV382" s="13" t="s">
        <v>87</v>
      </c>
      <c r="AW382" s="13" t="s">
        <v>32</v>
      </c>
      <c r="AX382" s="13" t="s">
        <v>85</v>
      </c>
      <c r="AY382" s="155" t="s">
        <v>136</v>
      </c>
    </row>
    <row r="383" spans="1:65" s="2" customFormat="1" ht="19.9" customHeight="1">
      <c r="A383" s="30"/>
      <c r="B383" s="138"/>
      <c r="C383" s="139" t="s">
        <v>749</v>
      </c>
      <c r="D383" s="139" t="s">
        <v>138</v>
      </c>
      <c r="E383" s="140" t="s">
        <v>750</v>
      </c>
      <c r="F383" s="141" t="s">
        <v>751</v>
      </c>
      <c r="G383" s="142" t="s">
        <v>190</v>
      </c>
      <c r="H383" s="143">
        <v>13</v>
      </c>
      <c r="I383" s="144"/>
      <c r="J383" s="145">
        <f>ROUND(I383*H383,2)</f>
        <v>0</v>
      </c>
      <c r="K383" s="146"/>
      <c r="L383" s="31"/>
      <c r="M383" s="147" t="s">
        <v>1</v>
      </c>
      <c r="N383" s="148" t="s">
        <v>42</v>
      </c>
      <c r="O383" s="56"/>
      <c r="P383" s="149">
        <f>O383*H383</f>
        <v>0</v>
      </c>
      <c r="Q383" s="149">
        <v>0.00069</v>
      </c>
      <c r="R383" s="149">
        <f>Q383*H383</f>
        <v>0.008969999999999999</v>
      </c>
      <c r="S383" s="149">
        <v>0</v>
      </c>
      <c r="T383" s="150">
        <f>S383*H383</f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51" t="s">
        <v>218</v>
      </c>
      <c r="AT383" s="151" t="s">
        <v>138</v>
      </c>
      <c r="AU383" s="151" t="s">
        <v>87</v>
      </c>
      <c r="AY383" s="15" t="s">
        <v>136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5" t="s">
        <v>85</v>
      </c>
      <c r="BK383" s="152">
        <f>ROUND(I383*H383,2)</f>
        <v>0</v>
      </c>
      <c r="BL383" s="15" t="s">
        <v>218</v>
      </c>
      <c r="BM383" s="151" t="s">
        <v>752</v>
      </c>
    </row>
    <row r="384" spans="2:51" s="13" customFormat="1" ht="12">
      <c r="B384" s="153"/>
      <c r="D384" s="154" t="s">
        <v>144</v>
      </c>
      <c r="E384" s="155" t="s">
        <v>1</v>
      </c>
      <c r="F384" s="156" t="s">
        <v>753</v>
      </c>
      <c r="H384" s="157">
        <v>13</v>
      </c>
      <c r="I384" s="158"/>
      <c r="L384" s="153"/>
      <c r="M384" s="159"/>
      <c r="N384" s="160"/>
      <c r="O384" s="160"/>
      <c r="P384" s="160"/>
      <c r="Q384" s="160"/>
      <c r="R384" s="160"/>
      <c r="S384" s="160"/>
      <c r="T384" s="161"/>
      <c r="AT384" s="155" t="s">
        <v>144</v>
      </c>
      <c r="AU384" s="155" t="s">
        <v>87</v>
      </c>
      <c r="AV384" s="13" t="s">
        <v>87</v>
      </c>
      <c r="AW384" s="13" t="s">
        <v>32</v>
      </c>
      <c r="AX384" s="13" t="s">
        <v>85</v>
      </c>
      <c r="AY384" s="155" t="s">
        <v>136</v>
      </c>
    </row>
    <row r="385" spans="1:65" s="2" customFormat="1" ht="19.9" customHeight="1">
      <c r="A385" s="30"/>
      <c r="B385" s="138"/>
      <c r="C385" s="139" t="s">
        <v>754</v>
      </c>
      <c r="D385" s="139" t="s">
        <v>138</v>
      </c>
      <c r="E385" s="140" t="s">
        <v>755</v>
      </c>
      <c r="F385" s="141" t="s">
        <v>756</v>
      </c>
      <c r="G385" s="142" t="s">
        <v>179</v>
      </c>
      <c r="H385" s="143">
        <v>2.196</v>
      </c>
      <c r="I385" s="144"/>
      <c r="J385" s="145">
        <f>ROUND(I385*H385,2)</f>
        <v>0</v>
      </c>
      <c r="K385" s="146"/>
      <c r="L385" s="31"/>
      <c r="M385" s="147" t="s">
        <v>1</v>
      </c>
      <c r="N385" s="148" t="s">
        <v>42</v>
      </c>
      <c r="O385" s="56"/>
      <c r="P385" s="149">
        <f>O385*H385</f>
        <v>0</v>
      </c>
      <c r="Q385" s="149">
        <v>0</v>
      </c>
      <c r="R385" s="149">
        <f>Q385*H385</f>
        <v>0</v>
      </c>
      <c r="S385" s="149">
        <v>0</v>
      </c>
      <c r="T385" s="150">
        <f>S385*H385</f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51" t="s">
        <v>218</v>
      </c>
      <c r="AT385" s="151" t="s">
        <v>138</v>
      </c>
      <c r="AU385" s="151" t="s">
        <v>87</v>
      </c>
      <c r="AY385" s="15" t="s">
        <v>136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5" t="s">
        <v>85</v>
      </c>
      <c r="BK385" s="152">
        <f>ROUND(I385*H385,2)</f>
        <v>0</v>
      </c>
      <c r="BL385" s="15" t="s">
        <v>218</v>
      </c>
      <c r="BM385" s="151" t="s">
        <v>757</v>
      </c>
    </row>
    <row r="386" spans="2:63" s="12" customFormat="1" ht="22.9" customHeight="1">
      <c r="B386" s="125"/>
      <c r="D386" s="126" t="s">
        <v>76</v>
      </c>
      <c r="E386" s="136" t="s">
        <v>758</v>
      </c>
      <c r="F386" s="136" t="s">
        <v>759</v>
      </c>
      <c r="I386" s="128"/>
      <c r="J386" s="137">
        <f>BK386</f>
        <v>0</v>
      </c>
      <c r="L386" s="125"/>
      <c r="M386" s="130"/>
      <c r="N386" s="131"/>
      <c r="O386" s="131"/>
      <c r="P386" s="132">
        <f>SUM(P387:P390)</f>
        <v>0</v>
      </c>
      <c r="Q386" s="131"/>
      <c r="R386" s="132">
        <f>SUM(R387:R390)</f>
        <v>0.023569919999999998</v>
      </c>
      <c r="S386" s="131"/>
      <c r="T386" s="133">
        <f>SUM(T387:T390)</f>
        <v>0.292608</v>
      </c>
      <c r="AR386" s="126" t="s">
        <v>87</v>
      </c>
      <c r="AT386" s="134" t="s">
        <v>76</v>
      </c>
      <c r="AU386" s="134" t="s">
        <v>85</v>
      </c>
      <c r="AY386" s="126" t="s">
        <v>136</v>
      </c>
      <c r="BK386" s="135">
        <f>SUM(BK387:BK390)</f>
        <v>0</v>
      </c>
    </row>
    <row r="387" spans="1:65" s="2" customFormat="1" ht="19.9" customHeight="1">
      <c r="A387" s="30"/>
      <c r="B387" s="138"/>
      <c r="C387" s="139" t="s">
        <v>760</v>
      </c>
      <c r="D387" s="139" t="s">
        <v>138</v>
      </c>
      <c r="E387" s="140" t="s">
        <v>761</v>
      </c>
      <c r="F387" s="141" t="s">
        <v>762</v>
      </c>
      <c r="G387" s="142" t="s">
        <v>141</v>
      </c>
      <c r="H387" s="143">
        <v>2.304</v>
      </c>
      <c r="I387" s="144"/>
      <c r="J387" s="145">
        <f>ROUND(I387*H387,2)</f>
        <v>0</v>
      </c>
      <c r="K387" s="146"/>
      <c r="L387" s="31"/>
      <c r="M387" s="147" t="s">
        <v>1</v>
      </c>
      <c r="N387" s="148" t="s">
        <v>42</v>
      </c>
      <c r="O387" s="56"/>
      <c r="P387" s="149">
        <f>O387*H387</f>
        <v>0</v>
      </c>
      <c r="Q387" s="149">
        <v>0.01023</v>
      </c>
      <c r="R387" s="149">
        <f>Q387*H387</f>
        <v>0.023569919999999998</v>
      </c>
      <c r="S387" s="149">
        <v>0</v>
      </c>
      <c r="T387" s="150">
        <f>S387*H387</f>
        <v>0</v>
      </c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R387" s="151" t="s">
        <v>218</v>
      </c>
      <c r="AT387" s="151" t="s">
        <v>138</v>
      </c>
      <c r="AU387" s="151" t="s">
        <v>87</v>
      </c>
      <c r="AY387" s="15" t="s">
        <v>136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5" t="s">
        <v>85</v>
      </c>
      <c r="BK387" s="152">
        <f>ROUND(I387*H387,2)</f>
        <v>0</v>
      </c>
      <c r="BL387" s="15" t="s">
        <v>218</v>
      </c>
      <c r="BM387" s="151" t="s">
        <v>763</v>
      </c>
    </row>
    <row r="388" spans="1:65" s="2" customFormat="1" ht="19.9" customHeight="1">
      <c r="A388" s="30"/>
      <c r="B388" s="138"/>
      <c r="C388" s="139" t="s">
        <v>764</v>
      </c>
      <c r="D388" s="139" t="s">
        <v>138</v>
      </c>
      <c r="E388" s="140" t="s">
        <v>765</v>
      </c>
      <c r="F388" s="141" t="s">
        <v>766</v>
      </c>
      <c r="G388" s="142" t="s">
        <v>141</v>
      </c>
      <c r="H388" s="143">
        <v>2.304</v>
      </c>
      <c r="I388" s="144"/>
      <c r="J388" s="145">
        <f>ROUND(I388*H388,2)</f>
        <v>0</v>
      </c>
      <c r="K388" s="146"/>
      <c r="L388" s="31"/>
      <c r="M388" s="147" t="s">
        <v>1</v>
      </c>
      <c r="N388" s="148" t="s">
        <v>42</v>
      </c>
      <c r="O388" s="56"/>
      <c r="P388" s="149">
        <f>O388*H388</f>
        <v>0</v>
      </c>
      <c r="Q388" s="149">
        <v>0</v>
      </c>
      <c r="R388" s="149">
        <f>Q388*H388</f>
        <v>0</v>
      </c>
      <c r="S388" s="149">
        <v>0.127</v>
      </c>
      <c r="T388" s="150">
        <f>S388*H388</f>
        <v>0.292608</v>
      </c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R388" s="151" t="s">
        <v>218</v>
      </c>
      <c r="AT388" s="151" t="s">
        <v>138</v>
      </c>
      <c r="AU388" s="151" t="s">
        <v>87</v>
      </c>
      <c r="AY388" s="15" t="s">
        <v>136</v>
      </c>
      <c r="BE388" s="152">
        <f>IF(N388="základní",J388,0)</f>
        <v>0</v>
      </c>
      <c r="BF388" s="152">
        <f>IF(N388="snížená",J388,0)</f>
        <v>0</v>
      </c>
      <c r="BG388" s="152">
        <f>IF(N388="zákl. přenesená",J388,0)</f>
        <v>0</v>
      </c>
      <c r="BH388" s="152">
        <f>IF(N388="sníž. přenesená",J388,0)</f>
        <v>0</v>
      </c>
      <c r="BI388" s="152">
        <f>IF(N388="nulová",J388,0)</f>
        <v>0</v>
      </c>
      <c r="BJ388" s="15" t="s">
        <v>85</v>
      </c>
      <c r="BK388" s="152">
        <f>ROUND(I388*H388,2)</f>
        <v>0</v>
      </c>
      <c r="BL388" s="15" t="s">
        <v>218</v>
      </c>
      <c r="BM388" s="151" t="s">
        <v>767</v>
      </c>
    </row>
    <row r="389" spans="2:51" s="13" customFormat="1" ht="12">
      <c r="B389" s="153"/>
      <c r="D389" s="154" t="s">
        <v>144</v>
      </c>
      <c r="E389" s="155" t="s">
        <v>1</v>
      </c>
      <c r="F389" s="156" t="s">
        <v>768</v>
      </c>
      <c r="H389" s="157">
        <v>2.304</v>
      </c>
      <c r="I389" s="158"/>
      <c r="L389" s="153"/>
      <c r="M389" s="159"/>
      <c r="N389" s="160"/>
      <c r="O389" s="160"/>
      <c r="P389" s="160"/>
      <c r="Q389" s="160"/>
      <c r="R389" s="160"/>
      <c r="S389" s="160"/>
      <c r="T389" s="161"/>
      <c r="AT389" s="155" t="s">
        <v>144</v>
      </c>
      <c r="AU389" s="155" t="s">
        <v>87</v>
      </c>
      <c r="AV389" s="13" t="s">
        <v>87</v>
      </c>
      <c r="AW389" s="13" t="s">
        <v>32</v>
      </c>
      <c r="AX389" s="13" t="s">
        <v>85</v>
      </c>
      <c r="AY389" s="155" t="s">
        <v>136</v>
      </c>
    </row>
    <row r="390" spans="1:65" s="2" customFormat="1" ht="19.9" customHeight="1">
      <c r="A390" s="30"/>
      <c r="B390" s="138"/>
      <c r="C390" s="139" t="s">
        <v>769</v>
      </c>
      <c r="D390" s="139" t="s">
        <v>138</v>
      </c>
      <c r="E390" s="140" t="s">
        <v>770</v>
      </c>
      <c r="F390" s="141" t="s">
        <v>771</v>
      </c>
      <c r="G390" s="142" t="s">
        <v>141</v>
      </c>
      <c r="H390" s="143">
        <v>2.304</v>
      </c>
      <c r="I390" s="144"/>
      <c r="J390" s="145">
        <f>ROUND(I390*H390,2)</f>
        <v>0</v>
      </c>
      <c r="K390" s="146"/>
      <c r="L390" s="31"/>
      <c r="M390" s="147" t="s">
        <v>1</v>
      </c>
      <c r="N390" s="148" t="s">
        <v>42</v>
      </c>
      <c r="O390" s="56"/>
      <c r="P390" s="149">
        <f>O390*H390</f>
        <v>0</v>
      </c>
      <c r="Q390" s="149">
        <v>0</v>
      </c>
      <c r="R390" s="149">
        <f>Q390*H390</f>
        <v>0</v>
      </c>
      <c r="S390" s="149">
        <v>0</v>
      </c>
      <c r="T390" s="150">
        <f>S390*H390</f>
        <v>0</v>
      </c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R390" s="151" t="s">
        <v>218</v>
      </c>
      <c r="AT390" s="151" t="s">
        <v>138</v>
      </c>
      <c r="AU390" s="151" t="s">
        <v>87</v>
      </c>
      <c r="AY390" s="15" t="s">
        <v>136</v>
      </c>
      <c r="BE390" s="152">
        <f>IF(N390="základní",J390,0)</f>
        <v>0</v>
      </c>
      <c r="BF390" s="152">
        <f>IF(N390="snížená",J390,0)</f>
        <v>0</v>
      </c>
      <c r="BG390" s="152">
        <f>IF(N390="zákl. přenesená",J390,0)</f>
        <v>0</v>
      </c>
      <c r="BH390" s="152">
        <f>IF(N390="sníž. přenesená",J390,0)</f>
        <v>0</v>
      </c>
      <c r="BI390" s="152">
        <f>IF(N390="nulová",J390,0)</f>
        <v>0</v>
      </c>
      <c r="BJ390" s="15" t="s">
        <v>85</v>
      </c>
      <c r="BK390" s="152">
        <f>ROUND(I390*H390,2)</f>
        <v>0</v>
      </c>
      <c r="BL390" s="15" t="s">
        <v>218</v>
      </c>
      <c r="BM390" s="151" t="s">
        <v>772</v>
      </c>
    </row>
    <row r="391" spans="2:63" s="12" customFormat="1" ht="22.9" customHeight="1">
      <c r="B391" s="125"/>
      <c r="D391" s="126" t="s">
        <v>76</v>
      </c>
      <c r="E391" s="136" t="s">
        <v>773</v>
      </c>
      <c r="F391" s="136" t="s">
        <v>774</v>
      </c>
      <c r="I391" s="128"/>
      <c r="J391" s="137">
        <f>BK391</f>
        <v>0</v>
      </c>
      <c r="L391" s="125"/>
      <c r="M391" s="130"/>
      <c r="N391" s="131"/>
      <c r="O391" s="131"/>
      <c r="P391" s="132">
        <f>SUM(P392:P401)</f>
        <v>0</v>
      </c>
      <c r="Q391" s="131"/>
      <c r="R391" s="132">
        <f>SUM(R392:R401)</f>
        <v>0.48542672000000003</v>
      </c>
      <c r="S391" s="131"/>
      <c r="T391" s="133">
        <f>SUM(T392:T401)</f>
        <v>0</v>
      </c>
      <c r="AR391" s="126" t="s">
        <v>87</v>
      </c>
      <c r="AT391" s="134" t="s">
        <v>76</v>
      </c>
      <c r="AU391" s="134" t="s">
        <v>85</v>
      </c>
      <c r="AY391" s="126" t="s">
        <v>136</v>
      </c>
      <c r="BK391" s="135">
        <f>SUM(BK392:BK401)</f>
        <v>0</v>
      </c>
    </row>
    <row r="392" spans="1:65" s="2" customFormat="1" ht="19.9" customHeight="1">
      <c r="A392" s="30"/>
      <c r="B392" s="138"/>
      <c r="C392" s="139" t="s">
        <v>775</v>
      </c>
      <c r="D392" s="139" t="s">
        <v>138</v>
      </c>
      <c r="E392" s="140" t="s">
        <v>776</v>
      </c>
      <c r="F392" s="141" t="s">
        <v>777</v>
      </c>
      <c r="G392" s="142" t="s">
        <v>141</v>
      </c>
      <c r="H392" s="143">
        <v>47.405</v>
      </c>
      <c r="I392" s="144"/>
      <c r="J392" s="145">
        <f>ROUND(I392*H392,2)</f>
        <v>0</v>
      </c>
      <c r="K392" s="146"/>
      <c r="L392" s="31"/>
      <c r="M392" s="147" t="s">
        <v>1</v>
      </c>
      <c r="N392" s="148" t="s">
        <v>42</v>
      </c>
      <c r="O392" s="56"/>
      <c r="P392" s="149">
        <f>O392*H392</f>
        <v>0</v>
      </c>
      <c r="Q392" s="149">
        <v>0</v>
      </c>
      <c r="R392" s="149">
        <f>Q392*H392</f>
        <v>0</v>
      </c>
      <c r="S392" s="149">
        <v>0</v>
      </c>
      <c r="T392" s="150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51" t="s">
        <v>218</v>
      </c>
      <c r="AT392" s="151" t="s">
        <v>138</v>
      </c>
      <c r="AU392" s="151" t="s">
        <v>87</v>
      </c>
      <c r="AY392" s="15" t="s">
        <v>136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5" t="s">
        <v>85</v>
      </c>
      <c r="BK392" s="152">
        <f>ROUND(I392*H392,2)</f>
        <v>0</v>
      </c>
      <c r="BL392" s="15" t="s">
        <v>218</v>
      </c>
      <c r="BM392" s="151" t="s">
        <v>778</v>
      </c>
    </row>
    <row r="393" spans="2:51" s="13" customFormat="1" ht="12">
      <c r="B393" s="153"/>
      <c r="D393" s="154" t="s">
        <v>144</v>
      </c>
      <c r="E393" s="155" t="s">
        <v>1</v>
      </c>
      <c r="F393" s="156" t="s">
        <v>779</v>
      </c>
      <c r="H393" s="157">
        <v>47.405</v>
      </c>
      <c r="I393" s="158"/>
      <c r="L393" s="153"/>
      <c r="M393" s="159"/>
      <c r="N393" s="160"/>
      <c r="O393" s="160"/>
      <c r="P393" s="160"/>
      <c r="Q393" s="160"/>
      <c r="R393" s="160"/>
      <c r="S393" s="160"/>
      <c r="T393" s="161"/>
      <c r="AT393" s="155" t="s">
        <v>144</v>
      </c>
      <c r="AU393" s="155" t="s">
        <v>87</v>
      </c>
      <c r="AV393" s="13" t="s">
        <v>87</v>
      </c>
      <c r="AW393" s="13" t="s">
        <v>32</v>
      </c>
      <c r="AX393" s="13" t="s">
        <v>85</v>
      </c>
      <c r="AY393" s="155" t="s">
        <v>136</v>
      </c>
    </row>
    <row r="394" spans="1:65" s="2" customFormat="1" ht="19.9" customHeight="1">
      <c r="A394" s="30"/>
      <c r="B394" s="138"/>
      <c r="C394" s="139" t="s">
        <v>780</v>
      </c>
      <c r="D394" s="139" t="s">
        <v>138</v>
      </c>
      <c r="E394" s="140" t="s">
        <v>781</v>
      </c>
      <c r="F394" s="141" t="s">
        <v>782</v>
      </c>
      <c r="G394" s="142" t="s">
        <v>141</v>
      </c>
      <c r="H394" s="143">
        <v>47.405</v>
      </c>
      <c r="I394" s="144"/>
      <c r="J394" s="145">
        <f>ROUND(I394*H394,2)</f>
        <v>0</v>
      </c>
      <c r="K394" s="146"/>
      <c r="L394" s="31"/>
      <c r="M394" s="147" t="s">
        <v>1</v>
      </c>
      <c r="N394" s="148" t="s">
        <v>42</v>
      </c>
      <c r="O394" s="56"/>
      <c r="P394" s="149">
        <f>O394*H394</f>
        <v>0</v>
      </c>
      <c r="Q394" s="149">
        <v>0.00014</v>
      </c>
      <c r="R394" s="149">
        <f>Q394*H394</f>
        <v>0.0066367</v>
      </c>
      <c r="S394" s="149">
        <v>0</v>
      </c>
      <c r="T394" s="150">
        <f>S394*H394</f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51" t="s">
        <v>218</v>
      </c>
      <c r="AT394" s="151" t="s">
        <v>138</v>
      </c>
      <c r="AU394" s="151" t="s">
        <v>87</v>
      </c>
      <c r="AY394" s="15" t="s">
        <v>136</v>
      </c>
      <c r="BE394" s="152">
        <f>IF(N394="základní",J394,0)</f>
        <v>0</v>
      </c>
      <c r="BF394" s="152">
        <f>IF(N394="snížená",J394,0)</f>
        <v>0</v>
      </c>
      <c r="BG394" s="152">
        <f>IF(N394="zákl. přenesená",J394,0)</f>
        <v>0</v>
      </c>
      <c r="BH394" s="152">
        <f>IF(N394="sníž. přenesená",J394,0)</f>
        <v>0</v>
      </c>
      <c r="BI394" s="152">
        <f>IF(N394="nulová",J394,0)</f>
        <v>0</v>
      </c>
      <c r="BJ394" s="15" t="s">
        <v>85</v>
      </c>
      <c r="BK394" s="152">
        <f>ROUND(I394*H394,2)</f>
        <v>0</v>
      </c>
      <c r="BL394" s="15" t="s">
        <v>218</v>
      </c>
      <c r="BM394" s="151" t="s">
        <v>783</v>
      </c>
    </row>
    <row r="395" spans="1:65" s="2" customFormat="1" ht="19.9" customHeight="1">
      <c r="A395" s="30"/>
      <c r="B395" s="138"/>
      <c r="C395" s="139" t="s">
        <v>784</v>
      </c>
      <c r="D395" s="139" t="s">
        <v>138</v>
      </c>
      <c r="E395" s="140" t="s">
        <v>785</v>
      </c>
      <c r="F395" s="141" t="s">
        <v>786</v>
      </c>
      <c r="G395" s="142" t="s">
        <v>141</v>
      </c>
      <c r="H395" s="143">
        <v>47.405</v>
      </c>
      <c r="I395" s="144"/>
      <c r="J395" s="145">
        <f>ROUND(I395*H395,2)</f>
        <v>0</v>
      </c>
      <c r="K395" s="146"/>
      <c r="L395" s="31"/>
      <c r="M395" s="147" t="s">
        <v>1</v>
      </c>
      <c r="N395" s="148" t="s">
        <v>42</v>
      </c>
      <c r="O395" s="56"/>
      <c r="P395" s="149">
        <f>O395*H395</f>
        <v>0</v>
      </c>
      <c r="Q395" s="149">
        <v>0.00014</v>
      </c>
      <c r="R395" s="149">
        <f>Q395*H395</f>
        <v>0.0066367</v>
      </c>
      <c r="S395" s="149">
        <v>0</v>
      </c>
      <c r="T395" s="150">
        <f>S395*H395</f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51" t="s">
        <v>218</v>
      </c>
      <c r="AT395" s="151" t="s">
        <v>138</v>
      </c>
      <c r="AU395" s="151" t="s">
        <v>87</v>
      </c>
      <c r="AY395" s="15" t="s">
        <v>136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5" t="s">
        <v>85</v>
      </c>
      <c r="BK395" s="152">
        <f>ROUND(I395*H395,2)</f>
        <v>0</v>
      </c>
      <c r="BL395" s="15" t="s">
        <v>218</v>
      </c>
      <c r="BM395" s="151" t="s">
        <v>787</v>
      </c>
    </row>
    <row r="396" spans="1:65" s="2" customFormat="1" ht="19.9" customHeight="1">
      <c r="A396" s="30"/>
      <c r="B396" s="138"/>
      <c r="C396" s="139" t="s">
        <v>788</v>
      </c>
      <c r="D396" s="139" t="s">
        <v>138</v>
      </c>
      <c r="E396" s="140" t="s">
        <v>789</v>
      </c>
      <c r="F396" s="141" t="s">
        <v>790</v>
      </c>
      <c r="G396" s="142" t="s">
        <v>141</v>
      </c>
      <c r="H396" s="143">
        <v>47.405</v>
      </c>
      <c r="I396" s="144"/>
      <c r="J396" s="145">
        <f>ROUND(I396*H396,2)</f>
        <v>0</v>
      </c>
      <c r="K396" s="146"/>
      <c r="L396" s="31"/>
      <c r="M396" s="147" t="s">
        <v>1</v>
      </c>
      <c r="N396" s="148" t="s">
        <v>42</v>
      </c>
      <c r="O396" s="56"/>
      <c r="P396" s="149">
        <f>O396*H396</f>
        <v>0</v>
      </c>
      <c r="Q396" s="149">
        <v>0.00014</v>
      </c>
      <c r="R396" s="149">
        <f>Q396*H396</f>
        <v>0.0066367</v>
      </c>
      <c r="S396" s="149">
        <v>0</v>
      </c>
      <c r="T396" s="150">
        <f>S396*H396</f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51" t="s">
        <v>218</v>
      </c>
      <c r="AT396" s="151" t="s">
        <v>138</v>
      </c>
      <c r="AU396" s="151" t="s">
        <v>87</v>
      </c>
      <c r="AY396" s="15" t="s">
        <v>136</v>
      </c>
      <c r="BE396" s="152">
        <f>IF(N396="základní",J396,0)</f>
        <v>0</v>
      </c>
      <c r="BF396" s="152">
        <f>IF(N396="snížená",J396,0)</f>
        <v>0</v>
      </c>
      <c r="BG396" s="152">
        <f>IF(N396="zákl. přenesená",J396,0)</f>
        <v>0</v>
      </c>
      <c r="BH396" s="152">
        <f>IF(N396="sníž. přenesená",J396,0)</f>
        <v>0</v>
      </c>
      <c r="BI396" s="152">
        <f>IF(N396="nulová",J396,0)</f>
        <v>0</v>
      </c>
      <c r="BJ396" s="15" t="s">
        <v>85</v>
      </c>
      <c r="BK396" s="152">
        <f>ROUND(I396*H396,2)</f>
        <v>0</v>
      </c>
      <c r="BL396" s="15" t="s">
        <v>218</v>
      </c>
      <c r="BM396" s="151" t="s">
        <v>791</v>
      </c>
    </row>
    <row r="397" spans="1:65" s="2" customFormat="1" ht="19.9" customHeight="1">
      <c r="A397" s="30"/>
      <c r="B397" s="138"/>
      <c r="C397" s="139" t="s">
        <v>792</v>
      </c>
      <c r="D397" s="139" t="s">
        <v>138</v>
      </c>
      <c r="E397" s="140" t="s">
        <v>793</v>
      </c>
      <c r="F397" s="141" t="s">
        <v>794</v>
      </c>
      <c r="G397" s="142" t="s">
        <v>141</v>
      </c>
      <c r="H397" s="143">
        <v>763.142</v>
      </c>
      <c r="I397" s="144"/>
      <c r="J397" s="145">
        <f>ROUND(I397*H397,2)</f>
        <v>0</v>
      </c>
      <c r="K397" s="146"/>
      <c r="L397" s="31"/>
      <c r="M397" s="147" t="s">
        <v>1</v>
      </c>
      <c r="N397" s="148" t="s">
        <v>42</v>
      </c>
      <c r="O397" s="56"/>
      <c r="P397" s="149">
        <f>O397*H397</f>
        <v>0</v>
      </c>
      <c r="Q397" s="149">
        <v>0.00016</v>
      </c>
      <c r="R397" s="149">
        <f>Q397*H397</f>
        <v>0.12210272000000001</v>
      </c>
      <c r="S397" s="149">
        <v>0</v>
      </c>
      <c r="T397" s="150">
        <f>S397*H397</f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51" t="s">
        <v>218</v>
      </c>
      <c r="AT397" s="151" t="s">
        <v>138</v>
      </c>
      <c r="AU397" s="151" t="s">
        <v>87</v>
      </c>
      <c r="AY397" s="15" t="s">
        <v>136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5" t="s">
        <v>85</v>
      </c>
      <c r="BK397" s="152">
        <f>ROUND(I397*H397,2)</f>
        <v>0</v>
      </c>
      <c r="BL397" s="15" t="s">
        <v>218</v>
      </c>
      <c r="BM397" s="151" t="s">
        <v>795</v>
      </c>
    </row>
    <row r="398" spans="2:51" s="13" customFormat="1" ht="22.5">
      <c r="B398" s="153"/>
      <c r="D398" s="154" t="s">
        <v>144</v>
      </c>
      <c r="E398" s="155" t="s">
        <v>1</v>
      </c>
      <c r="F398" s="156" t="s">
        <v>365</v>
      </c>
      <c r="H398" s="157">
        <v>763.142</v>
      </c>
      <c r="I398" s="158"/>
      <c r="L398" s="153"/>
      <c r="M398" s="159"/>
      <c r="N398" s="160"/>
      <c r="O398" s="160"/>
      <c r="P398" s="160"/>
      <c r="Q398" s="160"/>
      <c r="R398" s="160"/>
      <c r="S398" s="160"/>
      <c r="T398" s="161"/>
      <c r="AT398" s="155" t="s">
        <v>144</v>
      </c>
      <c r="AU398" s="155" t="s">
        <v>87</v>
      </c>
      <c r="AV398" s="13" t="s">
        <v>87</v>
      </c>
      <c r="AW398" s="13" t="s">
        <v>32</v>
      </c>
      <c r="AX398" s="13" t="s">
        <v>85</v>
      </c>
      <c r="AY398" s="155" t="s">
        <v>136</v>
      </c>
    </row>
    <row r="399" spans="1:65" s="2" customFormat="1" ht="19.9" customHeight="1">
      <c r="A399" s="30"/>
      <c r="B399" s="138"/>
      <c r="C399" s="139" t="s">
        <v>796</v>
      </c>
      <c r="D399" s="139" t="s">
        <v>138</v>
      </c>
      <c r="E399" s="140" t="s">
        <v>797</v>
      </c>
      <c r="F399" s="141" t="s">
        <v>798</v>
      </c>
      <c r="G399" s="142" t="s">
        <v>141</v>
      </c>
      <c r="H399" s="143">
        <v>763.142</v>
      </c>
      <c r="I399" s="144"/>
      <c r="J399" s="145">
        <f>ROUND(I399*H399,2)</f>
        <v>0</v>
      </c>
      <c r="K399" s="146"/>
      <c r="L399" s="31"/>
      <c r="M399" s="147" t="s">
        <v>1</v>
      </c>
      <c r="N399" s="148" t="s">
        <v>42</v>
      </c>
      <c r="O399" s="56"/>
      <c r="P399" s="149">
        <f>O399*H399</f>
        <v>0</v>
      </c>
      <c r="Q399" s="149">
        <v>0.00042</v>
      </c>
      <c r="R399" s="149">
        <f>Q399*H399</f>
        <v>0.32051964000000005</v>
      </c>
      <c r="S399" s="149">
        <v>0</v>
      </c>
      <c r="T399" s="150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51" t="s">
        <v>218</v>
      </c>
      <c r="AT399" s="151" t="s">
        <v>138</v>
      </c>
      <c r="AU399" s="151" t="s">
        <v>87</v>
      </c>
      <c r="AY399" s="15" t="s">
        <v>136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5" t="s">
        <v>85</v>
      </c>
      <c r="BK399" s="152">
        <f>ROUND(I399*H399,2)</f>
        <v>0</v>
      </c>
      <c r="BL399" s="15" t="s">
        <v>218</v>
      </c>
      <c r="BM399" s="151" t="s">
        <v>799</v>
      </c>
    </row>
    <row r="400" spans="2:51" s="13" customFormat="1" ht="22.5">
      <c r="B400" s="153"/>
      <c r="D400" s="154" t="s">
        <v>144</v>
      </c>
      <c r="E400" s="155" t="s">
        <v>1</v>
      </c>
      <c r="F400" s="156" t="s">
        <v>365</v>
      </c>
      <c r="H400" s="157">
        <v>763.142</v>
      </c>
      <c r="I400" s="158"/>
      <c r="L400" s="153"/>
      <c r="M400" s="159"/>
      <c r="N400" s="160"/>
      <c r="O400" s="160"/>
      <c r="P400" s="160"/>
      <c r="Q400" s="160"/>
      <c r="R400" s="160"/>
      <c r="S400" s="160"/>
      <c r="T400" s="161"/>
      <c r="AT400" s="155" t="s">
        <v>144</v>
      </c>
      <c r="AU400" s="155" t="s">
        <v>87</v>
      </c>
      <c r="AV400" s="13" t="s">
        <v>87</v>
      </c>
      <c r="AW400" s="13" t="s">
        <v>32</v>
      </c>
      <c r="AX400" s="13" t="s">
        <v>85</v>
      </c>
      <c r="AY400" s="155" t="s">
        <v>136</v>
      </c>
    </row>
    <row r="401" spans="1:65" s="2" customFormat="1" ht="19.9" customHeight="1">
      <c r="A401" s="30"/>
      <c r="B401" s="138"/>
      <c r="C401" s="139" t="s">
        <v>800</v>
      </c>
      <c r="D401" s="139" t="s">
        <v>138</v>
      </c>
      <c r="E401" s="140" t="s">
        <v>801</v>
      </c>
      <c r="F401" s="141" t="s">
        <v>802</v>
      </c>
      <c r="G401" s="142" t="s">
        <v>141</v>
      </c>
      <c r="H401" s="143">
        <v>763.142</v>
      </c>
      <c r="I401" s="144"/>
      <c r="J401" s="145">
        <f>ROUND(I401*H401,2)</f>
        <v>0</v>
      </c>
      <c r="K401" s="146"/>
      <c r="L401" s="31"/>
      <c r="M401" s="147" t="s">
        <v>1</v>
      </c>
      <c r="N401" s="148" t="s">
        <v>42</v>
      </c>
      <c r="O401" s="56"/>
      <c r="P401" s="149">
        <f>O401*H401</f>
        <v>0</v>
      </c>
      <c r="Q401" s="149">
        <v>3E-05</v>
      </c>
      <c r="R401" s="149">
        <f>Q401*H401</f>
        <v>0.022894260000000003</v>
      </c>
      <c r="S401" s="149">
        <v>0</v>
      </c>
      <c r="T401" s="150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51" t="s">
        <v>218</v>
      </c>
      <c r="AT401" s="151" t="s">
        <v>138</v>
      </c>
      <c r="AU401" s="151" t="s">
        <v>87</v>
      </c>
      <c r="AY401" s="15" t="s">
        <v>136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5" t="s">
        <v>85</v>
      </c>
      <c r="BK401" s="152">
        <f>ROUND(I401*H401,2)</f>
        <v>0</v>
      </c>
      <c r="BL401" s="15" t="s">
        <v>218</v>
      </c>
      <c r="BM401" s="151" t="s">
        <v>803</v>
      </c>
    </row>
    <row r="402" spans="2:63" s="12" customFormat="1" ht="25.9" customHeight="1">
      <c r="B402" s="125"/>
      <c r="D402" s="126" t="s">
        <v>76</v>
      </c>
      <c r="E402" s="127" t="s">
        <v>804</v>
      </c>
      <c r="F402" s="127" t="s">
        <v>805</v>
      </c>
      <c r="I402" s="128"/>
      <c r="J402" s="129">
        <f>BK402</f>
        <v>0</v>
      </c>
      <c r="L402" s="125"/>
      <c r="M402" s="130"/>
      <c r="N402" s="131"/>
      <c r="O402" s="131"/>
      <c r="P402" s="132">
        <f>P403+P405+P407+P409</f>
        <v>0</v>
      </c>
      <c r="Q402" s="131"/>
      <c r="R402" s="132">
        <f>R403+R405+R407+R409</f>
        <v>0</v>
      </c>
      <c r="S402" s="131"/>
      <c r="T402" s="133">
        <f>T403+T405+T407+T409</f>
        <v>0</v>
      </c>
      <c r="AR402" s="126" t="s">
        <v>159</v>
      </c>
      <c r="AT402" s="134" t="s">
        <v>76</v>
      </c>
      <c r="AU402" s="134" t="s">
        <v>77</v>
      </c>
      <c r="AY402" s="126" t="s">
        <v>136</v>
      </c>
      <c r="BK402" s="135">
        <f>BK403+BK405+BK407+BK409</f>
        <v>0</v>
      </c>
    </row>
    <row r="403" spans="2:63" s="12" customFormat="1" ht="22.9" customHeight="1">
      <c r="B403" s="125"/>
      <c r="D403" s="126" t="s">
        <v>76</v>
      </c>
      <c r="E403" s="136" t="s">
        <v>806</v>
      </c>
      <c r="F403" s="136" t="s">
        <v>807</v>
      </c>
      <c r="I403" s="128"/>
      <c r="J403" s="137">
        <f>BK403</f>
        <v>0</v>
      </c>
      <c r="L403" s="125"/>
      <c r="M403" s="130"/>
      <c r="N403" s="131"/>
      <c r="O403" s="131"/>
      <c r="P403" s="132">
        <f>P404</f>
        <v>0</v>
      </c>
      <c r="Q403" s="131"/>
      <c r="R403" s="132">
        <f>R404</f>
        <v>0</v>
      </c>
      <c r="S403" s="131"/>
      <c r="T403" s="133">
        <f>T404</f>
        <v>0</v>
      </c>
      <c r="AR403" s="126" t="s">
        <v>159</v>
      </c>
      <c r="AT403" s="134" t="s">
        <v>76</v>
      </c>
      <c r="AU403" s="134" t="s">
        <v>85</v>
      </c>
      <c r="AY403" s="126" t="s">
        <v>136</v>
      </c>
      <c r="BK403" s="135">
        <f>BK404</f>
        <v>0</v>
      </c>
    </row>
    <row r="404" spans="1:65" s="2" customFormat="1" ht="14.45" customHeight="1">
      <c r="A404" s="30"/>
      <c r="B404" s="138"/>
      <c r="C404" s="139" t="s">
        <v>808</v>
      </c>
      <c r="D404" s="139" t="s">
        <v>138</v>
      </c>
      <c r="E404" s="140" t="s">
        <v>809</v>
      </c>
      <c r="F404" s="141" t="s">
        <v>807</v>
      </c>
      <c r="G404" s="142" t="s">
        <v>810</v>
      </c>
      <c r="H404" s="143">
        <v>1</v>
      </c>
      <c r="I404" s="144"/>
      <c r="J404" s="145">
        <f>ROUND(I404*H404,2)</f>
        <v>0</v>
      </c>
      <c r="K404" s="146"/>
      <c r="L404" s="31"/>
      <c r="M404" s="147" t="s">
        <v>1</v>
      </c>
      <c r="N404" s="148" t="s">
        <v>42</v>
      </c>
      <c r="O404" s="56"/>
      <c r="P404" s="149">
        <f>O404*H404</f>
        <v>0</v>
      </c>
      <c r="Q404" s="149">
        <v>0</v>
      </c>
      <c r="R404" s="149">
        <f>Q404*H404</f>
        <v>0</v>
      </c>
      <c r="S404" s="149">
        <v>0</v>
      </c>
      <c r="T404" s="150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51" t="s">
        <v>811</v>
      </c>
      <c r="AT404" s="151" t="s">
        <v>138</v>
      </c>
      <c r="AU404" s="151" t="s">
        <v>87</v>
      </c>
      <c r="AY404" s="15" t="s">
        <v>136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5" t="s">
        <v>85</v>
      </c>
      <c r="BK404" s="152">
        <f>ROUND(I404*H404,2)</f>
        <v>0</v>
      </c>
      <c r="BL404" s="15" t="s">
        <v>811</v>
      </c>
      <c r="BM404" s="151" t="s">
        <v>812</v>
      </c>
    </row>
    <row r="405" spans="2:63" s="12" customFormat="1" ht="22.9" customHeight="1">
      <c r="B405" s="125"/>
      <c r="D405" s="126" t="s">
        <v>76</v>
      </c>
      <c r="E405" s="136" t="s">
        <v>813</v>
      </c>
      <c r="F405" s="136" t="s">
        <v>814</v>
      </c>
      <c r="I405" s="128"/>
      <c r="J405" s="137">
        <f>BK405</f>
        <v>0</v>
      </c>
      <c r="L405" s="125"/>
      <c r="M405" s="130"/>
      <c r="N405" s="131"/>
      <c r="O405" s="131"/>
      <c r="P405" s="132">
        <f>P406</f>
        <v>0</v>
      </c>
      <c r="Q405" s="131"/>
      <c r="R405" s="132">
        <f>R406</f>
        <v>0</v>
      </c>
      <c r="S405" s="131"/>
      <c r="T405" s="133">
        <f>T406</f>
        <v>0</v>
      </c>
      <c r="AR405" s="126" t="s">
        <v>159</v>
      </c>
      <c r="AT405" s="134" t="s">
        <v>76</v>
      </c>
      <c r="AU405" s="134" t="s">
        <v>85</v>
      </c>
      <c r="AY405" s="126" t="s">
        <v>136</v>
      </c>
      <c r="BK405" s="135">
        <f>BK406</f>
        <v>0</v>
      </c>
    </row>
    <row r="406" spans="1:65" s="2" customFormat="1" ht="14.45" customHeight="1">
      <c r="A406" s="30"/>
      <c r="B406" s="138"/>
      <c r="C406" s="139" t="s">
        <v>815</v>
      </c>
      <c r="D406" s="139" t="s">
        <v>138</v>
      </c>
      <c r="E406" s="140" t="s">
        <v>816</v>
      </c>
      <c r="F406" s="141" t="s">
        <v>817</v>
      </c>
      <c r="G406" s="142" t="s">
        <v>810</v>
      </c>
      <c r="H406" s="143">
        <v>1</v>
      </c>
      <c r="I406" s="144"/>
      <c r="J406" s="145">
        <f>ROUND(I406*H406,2)</f>
        <v>0</v>
      </c>
      <c r="K406" s="146"/>
      <c r="L406" s="31"/>
      <c r="M406" s="147" t="s">
        <v>1</v>
      </c>
      <c r="N406" s="148" t="s">
        <v>42</v>
      </c>
      <c r="O406" s="56"/>
      <c r="P406" s="149">
        <f>O406*H406</f>
        <v>0</v>
      </c>
      <c r="Q406" s="149">
        <v>0</v>
      </c>
      <c r="R406" s="149">
        <f>Q406*H406</f>
        <v>0</v>
      </c>
      <c r="S406" s="149">
        <v>0</v>
      </c>
      <c r="T406" s="150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51" t="s">
        <v>811</v>
      </c>
      <c r="AT406" s="151" t="s">
        <v>138</v>
      </c>
      <c r="AU406" s="151" t="s">
        <v>87</v>
      </c>
      <c r="AY406" s="15" t="s">
        <v>136</v>
      </c>
      <c r="BE406" s="152">
        <f>IF(N406="základní",J406,0)</f>
        <v>0</v>
      </c>
      <c r="BF406" s="152">
        <f>IF(N406="snížená",J406,0)</f>
        <v>0</v>
      </c>
      <c r="BG406" s="152">
        <f>IF(N406="zákl. přenesená",J406,0)</f>
        <v>0</v>
      </c>
      <c r="BH406" s="152">
        <f>IF(N406="sníž. přenesená",J406,0)</f>
        <v>0</v>
      </c>
      <c r="BI406" s="152">
        <f>IF(N406="nulová",J406,0)</f>
        <v>0</v>
      </c>
      <c r="BJ406" s="15" t="s">
        <v>85</v>
      </c>
      <c r="BK406" s="152">
        <f>ROUND(I406*H406,2)</f>
        <v>0</v>
      </c>
      <c r="BL406" s="15" t="s">
        <v>811</v>
      </c>
      <c r="BM406" s="151" t="s">
        <v>818</v>
      </c>
    </row>
    <row r="407" spans="2:63" s="12" customFormat="1" ht="22.9" customHeight="1">
      <c r="B407" s="125"/>
      <c r="D407" s="126" t="s">
        <v>76</v>
      </c>
      <c r="E407" s="136" t="s">
        <v>819</v>
      </c>
      <c r="F407" s="136" t="s">
        <v>820</v>
      </c>
      <c r="I407" s="128"/>
      <c r="J407" s="137">
        <f>BK407</f>
        <v>0</v>
      </c>
      <c r="L407" s="125"/>
      <c r="M407" s="130"/>
      <c r="N407" s="131"/>
      <c r="O407" s="131"/>
      <c r="P407" s="132">
        <f>P408</f>
        <v>0</v>
      </c>
      <c r="Q407" s="131"/>
      <c r="R407" s="132">
        <f>R408</f>
        <v>0</v>
      </c>
      <c r="S407" s="131"/>
      <c r="T407" s="133">
        <f>T408</f>
        <v>0</v>
      </c>
      <c r="AR407" s="126" t="s">
        <v>159</v>
      </c>
      <c r="AT407" s="134" t="s">
        <v>76</v>
      </c>
      <c r="AU407" s="134" t="s">
        <v>85</v>
      </c>
      <c r="AY407" s="126" t="s">
        <v>136</v>
      </c>
      <c r="BK407" s="135">
        <f>BK408</f>
        <v>0</v>
      </c>
    </row>
    <row r="408" spans="1:65" s="2" customFormat="1" ht="14.45" customHeight="1">
      <c r="A408" s="30"/>
      <c r="B408" s="138"/>
      <c r="C408" s="139" t="s">
        <v>821</v>
      </c>
      <c r="D408" s="139" t="s">
        <v>138</v>
      </c>
      <c r="E408" s="140" t="s">
        <v>822</v>
      </c>
      <c r="F408" s="141" t="s">
        <v>823</v>
      </c>
      <c r="G408" s="142" t="s">
        <v>810</v>
      </c>
      <c r="H408" s="143">
        <v>1</v>
      </c>
      <c r="I408" s="144"/>
      <c r="J408" s="145">
        <f>ROUND(I408*H408,2)</f>
        <v>0</v>
      </c>
      <c r="K408" s="146"/>
      <c r="L408" s="31"/>
      <c r="M408" s="147" t="s">
        <v>1</v>
      </c>
      <c r="N408" s="148" t="s">
        <v>42</v>
      </c>
      <c r="O408" s="56"/>
      <c r="P408" s="149">
        <f>O408*H408</f>
        <v>0</v>
      </c>
      <c r="Q408" s="149">
        <v>0</v>
      </c>
      <c r="R408" s="149">
        <f>Q408*H408</f>
        <v>0</v>
      </c>
      <c r="S408" s="149">
        <v>0</v>
      </c>
      <c r="T408" s="150">
        <f>S408*H408</f>
        <v>0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R408" s="151" t="s">
        <v>811</v>
      </c>
      <c r="AT408" s="151" t="s">
        <v>138</v>
      </c>
      <c r="AU408" s="151" t="s">
        <v>87</v>
      </c>
      <c r="AY408" s="15" t="s">
        <v>136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5" t="s">
        <v>85</v>
      </c>
      <c r="BK408" s="152">
        <f>ROUND(I408*H408,2)</f>
        <v>0</v>
      </c>
      <c r="BL408" s="15" t="s">
        <v>811</v>
      </c>
      <c r="BM408" s="151" t="s">
        <v>824</v>
      </c>
    </row>
    <row r="409" spans="2:63" s="12" customFormat="1" ht="22.9" customHeight="1">
      <c r="B409" s="125"/>
      <c r="D409" s="126" t="s">
        <v>76</v>
      </c>
      <c r="E409" s="136" t="s">
        <v>825</v>
      </c>
      <c r="F409" s="136" t="s">
        <v>826</v>
      </c>
      <c r="I409" s="128"/>
      <c r="J409" s="137">
        <f>BK409</f>
        <v>0</v>
      </c>
      <c r="L409" s="125"/>
      <c r="M409" s="130"/>
      <c r="N409" s="131"/>
      <c r="O409" s="131"/>
      <c r="P409" s="132">
        <f>P410</f>
        <v>0</v>
      </c>
      <c r="Q409" s="131"/>
      <c r="R409" s="132">
        <f>R410</f>
        <v>0</v>
      </c>
      <c r="S409" s="131"/>
      <c r="T409" s="133">
        <f>T410</f>
        <v>0</v>
      </c>
      <c r="AR409" s="126" t="s">
        <v>159</v>
      </c>
      <c r="AT409" s="134" t="s">
        <v>76</v>
      </c>
      <c r="AU409" s="134" t="s">
        <v>85</v>
      </c>
      <c r="AY409" s="126" t="s">
        <v>136</v>
      </c>
      <c r="BK409" s="135">
        <f>BK410</f>
        <v>0</v>
      </c>
    </row>
    <row r="410" spans="1:65" s="2" customFormat="1" ht="14.45" customHeight="1">
      <c r="A410" s="30"/>
      <c r="B410" s="138"/>
      <c r="C410" s="139" t="s">
        <v>827</v>
      </c>
      <c r="D410" s="139" t="s">
        <v>138</v>
      </c>
      <c r="E410" s="140" t="s">
        <v>828</v>
      </c>
      <c r="F410" s="141" t="s">
        <v>829</v>
      </c>
      <c r="G410" s="142" t="s">
        <v>810</v>
      </c>
      <c r="H410" s="143">
        <v>1</v>
      </c>
      <c r="I410" s="144"/>
      <c r="J410" s="145">
        <f>ROUND(I410*H410,2)</f>
        <v>0</v>
      </c>
      <c r="K410" s="146"/>
      <c r="L410" s="31"/>
      <c r="M410" s="173" t="s">
        <v>1</v>
      </c>
      <c r="N410" s="174" t="s">
        <v>42</v>
      </c>
      <c r="O410" s="175"/>
      <c r="P410" s="176">
        <f>O410*H410</f>
        <v>0</v>
      </c>
      <c r="Q410" s="176">
        <v>0</v>
      </c>
      <c r="R410" s="176">
        <f>Q410*H410</f>
        <v>0</v>
      </c>
      <c r="S410" s="176">
        <v>0</v>
      </c>
      <c r="T410" s="177">
        <f>S410*H410</f>
        <v>0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R410" s="151" t="s">
        <v>811</v>
      </c>
      <c r="AT410" s="151" t="s">
        <v>138</v>
      </c>
      <c r="AU410" s="151" t="s">
        <v>87</v>
      </c>
      <c r="AY410" s="15" t="s">
        <v>136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5" t="s">
        <v>85</v>
      </c>
      <c r="BK410" s="152">
        <f>ROUND(I410*H410,2)</f>
        <v>0</v>
      </c>
      <c r="BL410" s="15" t="s">
        <v>811</v>
      </c>
      <c r="BM410" s="151" t="s">
        <v>830</v>
      </c>
    </row>
    <row r="411" spans="1:31" s="2" customFormat="1" ht="6.95" customHeight="1">
      <c r="A411" s="30"/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31"/>
      <c r="M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</row>
  </sheetData>
  <autoFilter ref="C140:K410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Vasek-PC\Vasek</dc:creator>
  <cp:keywords/>
  <dc:description/>
  <cp:lastModifiedBy>Pavlína Puciová</cp:lastModifiedBy>
  <dcterms:created xsi:type="dcterms:W3CDTF">2021-01-28T17:56:52Z</dcterms:created>
  <dcterms:modified xsi:type="dcterms:W3CDTF">2021-06-21T07:42:03Z</dcterms:modified>
  <cp:category/>
  <cp:version/>
  <cp:contentType/>
  <cp:contentStatus/>
</cp:coreProperties>
</file>